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tkarsag01\Desktop\Rendeletek\2020. évi költségvetés módosítása\"/>
    </mc:Choice>
  </mc:AlternateContent>
  <xr:revisionPtr revIDLastSave="0" documentId="13_ncr:1_{F501630F-0656-44AE-96E9-D79995C2E78C}" xr6:coauthVersionLast="45" xr6:coauthVersionMax="45" xr10:uidLastSave="{00000000-0000-0000-0000-000000000000}"/>
  <bookViews>
    <workbookView xWindow="-120" yWindow="-120" windowWidth="21840" windowHeight="13140" tabRatio="599" activeTab="14" xr2:uid="{00000000-000D-0000-FFFF-FFFF00000000}"/>
  </bookViews>
  <sheets>
    <sheet name="2-3.mell" sheetId="1" r:id="rId1"/>
    <sheet name="4.mell" sheetId="2" r:id="rId2"/>
    <sheet name="4.1" sheetId="6" r:id="rId3"/>
    <sheet name="4.2" sheetId="25" r:id="rId4"/>
    <sheet name="4.3" sheetId="30" r:id="rId5"/>
    <sheet name="5.mell" sheetId="3" r:id="rId6"/>
    <sheet name="5.1" sheetId="7" r:id="rId7"/>
    <sheet name="5.2" sheetId="26" r:id="rId8"/>
    <sheet name="5.3" sheetId="31" r:id="rId9"/>
    <sheet name="7-8.mell." sheetId="9" r:id="rId10"/>
    <sheet name="9.1-9.2" sheetId="10" r:id="rId11"/>
    <sheet name="9.3. mell." sheetId="11" r:id="rId12"/>
    <sheet name="10 mell" sheetId="29" r:id="rId13"/>
    <sheet name="11-11.2" sheetId="13" r:id="rId14"/>
    <sheet name="12 mell" sheetId="17" r:id="rId15"/>
  </sheets>
  <externalReferences>
    <externalReference r:id="rId16"/>
  </externalReferences>
  <definedNames>
    <definedName name="_xlnm.Print_Titles" localSheetId="2">'4.1'!$6:$10</definedName>
    <definedName name="_xlnm.Print_Titles" localSheetId="4">'4.3'!$7:$11</definedName>
    <definedName name="_xlnm.Print_Titles" localSheetId="6">'5.1'!$6:$11</definedName>
    <definedName name="_xlnm.Print_Titles" localSheetId="8">'5.3'!$7:$11</definedName>
    <definedName name="_xlnm.Print_Area" localSheetId="13">'11-11.2'!$A$1:$F$71</definedName>
    <definedName name="_xlnm.Print_Area" localSheetId="14">'12 mell'!$A$1:$N$38</definedName>
    <definedName name="_xlnm.Print_Area" localSheetId="0">'2-3.mell'!$A$1:$D$51</definedName>
    <definedName name="_xlnm.Print_Area" localSheetId="2">'4.1'!$A$1:$N$187</definedName>
    <definedName name="_xlnm.Print_Area" localSheetId="3">'4.2'!$A$1:$N$37</definedName>
    <definedName name="_xlnm.Print_Area" localSheetId="4">'4.3'!$A$1:$N$243</definedName>
    <definedName name="_xlnm.Print_Area" localSheetId="1">'4.mell'!$A$1:$M$52</definedName>
    <definedName name="_xlnm.Print_Area" localSheetId="6">'5.1'!$A$1:$L$227</definedName>
    <definedName name="_xlnm.Print_Area" localSheetId="7">'5.2'!$A$1:$L$42</definedName>
    <definedName name="_xlnm.Print_Area" localSheetId="8">'5.3'!$A$1:$L$242</definedName>
    <definedName name="_xlnm.Print_Area" localSheetId="5">'5.mell'!$A$1:$K$50</definedName>
    <definedName name="_xlnm.Print_Area" localSheetId="9">'7-8.mell.'!$A$1:$D$60</definedName>
    <definedName name="_xlnm.Print_Area" localSheetId="10">'9.1-9.2'!$A$1:$H$86</definedName>
    <definedName name="_xlnm.Print_Area" localSheetId="11">'9.3. mell.'!$A$1:$D$19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7" l="1"/>
  <c r="E30" i="17"/>
  <c r="F30" i="17"/>
  <c r="G30" i="17"/>
  <c r="H30" i="17"/>
  <c r="I30" i="17"/>
  <c r="J30" i="17"/>
  <c r="K30" i="17"/>
  <c r="L30" i="17"/>
  <c r="M30" i="17"/>
  <c r="N30" i="17"/>
  <c r="C30" i="17"/>
  <c r="D28" i="17"/>
  <c r="E28" i="17"/>
  <c r="F28" i="17"/>
  <c r="G28" i="17"/>
  <c r="H28" i="17"/>
  <c r="I28" i="17"/>
  <c r="J28" i="17"/>
  <c r="K28" i="17"/>
  <c r="L28" i="17"/>
  <c r="M28" i="17"/>
  <c r="N28" i="17"/>
  <c r="C28" i="17"/>
  <c r="D14" i="17"/>
  <c r="E14" i="17"/>
  <c r="F14" i="17"/>
  <c r="G14" i="17"/>
  <c r="H14" i="17"/>
  <c r="I14" i="17"/>
  <c r="J14" i="17"/>
  <c r="K14" i="17"/>
  <c r="L14" i="17"/>
  <c r="M14" i="17"/>
  <c r="N14" i="17"/>
  <c r="C14" i="17"/>
  <c r="D13" i="17"/>
  <c r="E13" i="17"/>
  <c r="F13" i="17"/>
  <c r="G13" i="17"/>
  <c r="H13" i="17"/>
  <c r="I13" i="17"/>
  <c r="J13" i="17"/>
  <c r="K13" i="17"/>
  <c r="L13" i="17"/>
  <c r="M13" i="17"/>
  <c r="N13" i="17"/>
  <c r="C13" i="17"/>
  <c r="D10" i="17"/>
  <c r="E10" i="17"/>
  <c r="F10" i="17"/>
  <c r="G10" i="17"/>
  <c r="H10" i="17"/>
  <c r="I10" i="17"/>
  <c r="J10" i="17"/>
  <c r="K10" i="17"/>
  <c r="L10" i="17"/>
  <c r="M10" i="17"/>
  <c r="N10" i="17"/>
  <c r="C10" i="17"/>
  <c r="C55" i="13"/>
  <c r="D55" i="13"/>
  <c r="E55" i="13"/>
  <c r="F55" i="13"/>
  <c r="B55" i="13"/>
  <c r="F58" i="13"/>
  <c r="M251" i="31" l="1"/>
  <c r="N251" i="31" s="1"/>
  <c r="M250" i="31"/>
  <c r="N250" i="31" s="1"/>
  <c r="M243" i="31"/>
  <c r="N243" i="31" s="1"/>
  <c r="M242" i="31"/>
  <c r="N242" i="31" s="1"/>
  <c r="L239" i="31"/>
  <c r="K239" i="31"/>
  <c r="J239" i="31"/>
  <c r="H239" i="31"/>
  <c r="M238" i="31"/>
  <c r="N238" i="31" s="1"/>
  <c r="M234" i="31"/>
  <c r="N234" i="31" s="1"/>
  <c r="N230" i="31"/>
  <c r="M230" i="31"/>
  <c r="L229" i="31"/>
  <c r="K229" i="31"/>
  <c r="J229" i="31"/>
  <c r="I229" i="31"/>
  <c r="H229" i="31"/>
  <c r="G229" i="31"/>
  <c r="F229" i="31"/>
  <c r="E229" i="31"/>
  <c r="M229" i="31" s="1"/>
  <c r="N229" i="31" s="1"/>
  <c r="D229" i="31"/>
  <c r="C229" i="31"/>
  <c r="M228" i="31"/>
  <c r="N228" i="31" s="1"/>
  <c r="N227" i="31"/>
  <c r="M227" i="31"/>
  <c r="C227" i="31"/>
  <c r="M226" i="31"/>
  <c r="N226" i="31" s="1"/>
  <c r="L225" i="31"/>
  <c r="K225" i="31"/>
  <c r="J225" i="31"/>
  <c r="I225" i="31"/>
  <c r="H225" i="31"/>
  <c r="G225" i="31"/>
  <c r="F225" i="31"/>
  <c r="E225" i="31"/>
  <c r="D225" i="31"/>
  <c r="N224" i="31"/>
  <c r="M224" i="31"/>
  <c r="M223" i="31"/>
  <c r="C223" i="31"/>
  <c r="M222" i="31"/>
  <c r="N222" i="31" s="1"/>
  <c r="L221" i="31"/>
  <c r="K221" i="31"/>
  <c r="J221" i="31"/>
  <c r="I221" i="31"/>
  <c r="H221" i="31"/>
  <c r="G221" i="31"/>
  <c r="F221" i="31"/>
  <c r="E221" i="31"/>
  <c r="M221" i="31" s="1"/>
  <c r="N221" i="31" s="1"/>
  <c r="D221" i="31"/>
  <c r="N220" i="31"/>
  <c r="M220" i="31"/>
  <c r="M219" i="31"/>
  <c r="N219" i="31" s="1"/>
  <c r="C219" i="31"/>
  <c r="C221" i="31" s="1"/>
  <c r="N218" i="31"/>
  <c r="M218" i="31"/>
  <c r="L217" i="31"/>
  <c r="I217" i="31"/>
  <c r="H217" i="31"/>
  <c r="F217" i="31"/>
  <c r="D217" i="31"/>
  <c r="L216" i="31"/>
  <c r="K216" i="31"/>
  <c r="K217" i="31" s="1"/>
  <c r="J216" i="31"/>
  <c r="J217" i="31" s="1"/>
  <c r="I216" i="31"/>
  <c r="H216" i="31"/>
  <c r="G216" i="31"/>
  <c r="G217" i="31" s="1"/>
  <c r="F216" i="31"/>
  <c r="E216" i="31"/>
  <c r="M216" i="31" s="1"/>
  <c r="N216" i="31" s="1"/>
  <c r="D216" i="31"/>
  <c r="C216" i="31"/>
  <c r="M215" i="31"/>
  <c r="N215" i="31" s="1"/>
  <c r="M214" i="31"/>
  <c r="C214" i="31"/>
  <c r="C217" i="31" s="1"/>
  <c r="N213" i="31"/>
  <c r="M213" i="31"/>
  <c r="K212" i="31"/>
  <c r="H212" i="31"/>
  <c r="G212" i="31"/>
  <c r="E212" i="31"/>
  <c r="C212" i="31"/>
  <c r="L211" i="31"/>
  <c r="L212" i="31" s="1"/>
  <c r="K211" i="31"/>
  <c r="J211" i="31"/>
  <c r="J212" i="31" s="1"/>
  <c r="I211" i="31"/>
  <c r="I212" i="31" s="1"/>
  <c r="H211" i="31"/>
  <c r="G211" i="31"/>
  <c r="F211" i="31"/>
  <c r="F212" i="31" s="1"/>
  <c r="E211" i="31"/>
  <c r="D211" i="31"/>
  <c r="M211" i="31" s="1"/>
  <c r="N211" i="31" s="1"/>
  <c r="C211" i="31"/>
  <c r="M210" i="31"/>
  <c r="N210" i="31" s="1"/>
  <c r="M209" i="31"/>
  <c r="N209" i="31" s="1"/>
  <c r="C209" i="31"/>
  <c r="N208" i="31"/>
  <c r="M208" i="31"/>
  <c r="K207" i="31"/>
  <c r="F207" i="31"/>
  <c r="L206" i="31"/>
  <c r="L207" i="31" s="1"/>
  <c r="K206" i="31"/>
  <c r="J206" i="31"/>
  <c r="J207" i="31" s="1"/>
  <c r="I206" i="31"/>
  <c r="I207" i="31" s="1"/>
  <c r="H206" i="31"/>
  <c r="H207" i="31" s="1"/>
  <c r="G206" i="31"/>
  <c r="G207" i="31" s="1"/>
  <c r="F206" i="31"/>
  <c r="E206" i="31"/>
  <c r="E207" i="31" s="1"/>
  <c r="D206" i="31"/>
  <c r="C206" i="31"/>
  <c r="N205" i="31"/>
  <c r="M205" i="31"/>
  <c r="N204" i="31"/>
  <c r="M204" i="31"/>
  <c r="C204" i="31"/>
  <c r="C207" i="31" s="1"/>
  <c r="M203" i="31"/>
  <c r="N203" i="31" s="1"/>
  <c r="I202" i="31"/>
  <c r="F202" i="31"/>
  <c r="L201" i="31"/>
  <c r="L202" i="31" s="1"/>
  <c r="K201" i="31"/>
  <c r="K202" i="31" s="1"/>
  <c r="J201" i="31"/>
  <c r="J202" i="31" s="1"/>
  <c r="I201" i="31"/>
  <c r="H201" i="31"/>
  <c r="H202" i="31" s="1"/>
  <c r="G201" i="31"/>
  <c r="G202" i="31" s="1"/>
  <c r="F201" i="31"/>
  <c r="E201" i="31"/>
  <c r="D201" i="31"/>
  <c r="D202" i="31" s="1"/>
  <c r="C201" i="31"/>
  <c r="M200" i="31"/>
  <c r="N200" i="31" s="1"/>
  <c r="M199" i="31"/>
  <c r="C199" i="31"/>
  <c r="C202" i="31" s="1"/>
  <c r="N198" i="31"/>
  <c r="M198" i="31"/>
  <c r="L197" i="31"/>
  <c r="K197" i="31"/>
  <c r="J197" i="31"/>
  <c r="I197" i="31"/>
  <c r="H197" i="31"/>
  <c r="G197" i="31"/>
  <c r="F197" i="31"/>
  <c r="E197" i="31"/>
  <c r="M197" i="31" s="1"/>
  <c r="N197" i="31" s="1"/>
  <c r="D197" i="31"/>
  <c r="N196" i="31"/>
  <c r="M196" i="31"/>
  <c r="N195" i="31"/>
  <c r="M195" i="31"/>
  <c r="C195" i="31"/>
  <c r="C197" i="31" s="1"/>
  <c r="M194" i="31"/>
  <c r="N194" i="31" s="1"/>
  <c r="L193" i="31"/>
  <c r="I193" i="31"/>
  <c r="H193" i="31"/>
  <c r="D193" i="31"/>
  <c r="L192" i="31"/>
  <c r="K192" i="31"/>
  <c r="K193" i="31" s="1"/>
  <c r="J192" i="31"/>
  <c r="J193" i="31" s="1"/>
  <c r="I192" i="31"/>
  <c r="H192" i="31"/>
  <c r="G192" i="31"/>
  <c r="G193" i="31" s="1"/>
  <c r="F192" i="31"/>
  <c r="F193" i="31" s="1"/>
  <c r="E192" i="31"/>
  <c r="D192" i="31"/>
  <c r="C192" i="31"/>
  <c r="C193" i="31" s="1"/>
  <c r="M191" i="31"/>
  <c r="N191" i="31" s="1"/>
  <c r="N190" i="31"/>
  <c r="M190" i="31"/>
  <c r="C190" i="31"/>
  <c r="M189" i="31"/>
  <c r="N189" i="31" s="1"/>
  <c r="L188" i="31"/>
  <c r="J188" i="31"/>
  <c r="G188" i="31"/>
  <c r="F188" i="31"/>
  <c r="D188" i="31"/>
  <c r="L187" i="31"/>
  <c r="K187" i="31"/>
  <c r="K188" i="31" s="1"/>
  <c r="J187" i="31"/>
  <c r="I187" i="31"/>
  <c r="I188" i="31" s="1"/>
  <c r="H187" i="31"/>
  <c r="H188" i="31" s="1"/>
  <c r="G187" i="31"/>
  <c r="F187" i="31"/>
  <c r="E187" i="31"/>
  <c r="E188" i="31" s="1"/>
  <c r="D187" i="31"/>
  <c r="C187" i="31"/>
  <c r="N186" i="31"/>
  <c r="M186" i="31"/>
  <c r="M185" i="31"/>
  <c r="N185" i="31" s="1"/>
  <c r="C185" i="31"/>
  <c r="C188" i="31" s="1"/>
  <c r="M184" i="31"/>
  <c r="N184" i="31" s="1"/>
  <c r="I183" i="31"/>
  <c r="G183" i="31"/>
  <c r="E183" i="31"/>
  <c r="L182" i="31"/>
  <c r="L183" i="31" s="1"/>
  <c r="K182" i="31"/>
  <c r="K183" i="31" s="1"/>
  <c r="J182" i="31"/>
  <c r="J183" i="31" s="1"/>
  <c r="I182" i="31"/>
  <c r="H182" i="31"/>
  <c r="H183" i="31" s="1"/>
  <c r="G182" i="31"/>
  <c r="F182" i="31"/>
  <c r="F183" i="31" s="1"/>
  <c r="E182" i="31"/>
  <c r="D182" i="31"/>
  <c r="D183" i="31" s="1"/>
  <c r="C182" i="31"/>
  <c r="C183" i="31" s="1"/>
  <c r="N181" i="31"/>
  <c r="M181" i="31"/>
  <c r="M180" i="31"/>
  <c r="N180" i="31" s="1"/>
  <c r="M179" i="31"/>
  <c r="N179" i="31" s="1"/>
  <c r="L178" i="31"/>
  <c r="E178" i="31"/>
  <c r="C178" i="31"/>
  <c r="L177" i="31"/>
  <c r="K177" i="31"/>
  <c r="K178" i="31" s="1"/>
  <c r="J177" i="31"/>
  <c r="J178" i="31" s="1"/>
  <c r="I177" i="31"/>
  <c r="I178" i="31" s="1"/>
  <c r="H177" i="31"/>
  <c r="H178" i="31" s="1"/>
  <c r="G177" i="31"/>
  <c r="G178" i="31" s="1"/>
  <c r="F177" i="31"/>
  <c r="F178" i="31" s="1"/>
  <c r="E177" i="31"/>
  <c r="M177" i="31" s="1"/>
  <c r="N177" i="31" s="1"/>
  <c r="D177" i="31"/>
  <c r="D178" i="31" s="1"/>
  <c r="C177" i="31"/>
  <c r="M176" i="31"/>
  <c r="N176" i="31" s="1"/>
  <c r="M175" i="31"/>
  <c r="N175" i="31" s="1"/>
  <c r="C175" i="31"/>
  <c r="N174" i="31"/>
  <c r="M174" i="31"/>
  <c r="J173" i="31"/>
  <c r="H173" i="31"/>
  <c r="L172" i="31"/>
  <c r="L173" i="31" s="1"/>
  <c r="K172" i="31"/>
  <c r="K173" i="31" s="1"/>
  <c r="J172" i="31"/>
  <c r="I172" i="31"/>
  <c r="I173" i="31" s="1"/>
  <c r="H172" i="31"/>
  <c r="G172" i="31"/>
  <c r="G173" i="31" s="1"/>
  <c r="F172" i="31"/>
  <c r="F173" i="31" s="1"/>
  <c r="E172" i="31"/>
  <c r="E173" i="31" s="1"/>
  <c r="D172" i="31"/>
  <c r="C172" i="31"/>
  <c r="N171" i="31"/>
  <c r="M171" i="31"/>
  <c r="N170" i="31"/>
  <c r="M170" i="31"/>
  <c r="C170" i="31"/>
  <c r="C173" i="31" s="1"/>
  <c r="M169" i="31"/>
  <c r="N169" i="31" s="1"/>
  <c r="G168" i="31"/>
  <c r="E168" i="31"/>
  <c r="L167" i="31"/>
  <c r="L168" i="31" s="1"/>
  <c r="K167" i="31"/>
  <c r="K168" i="31" s="1"/>
  <c r="J167" i="31"/>
  <c r="J168" i="31" s="1"/>
  <c r="I167" i="31"/>
  <c r="I168" i="31" s="1"/>
  <c r="H167" i="31"/>
  <c r="H168" i="31" s="1"/>
  <c r="G167" i="31"/>
  <c r="F167" i="31"/>
  <c r="F168" i="31" s="1"/>
  <c r="E167" i="31"/>
  <c r="M167" i="31" s="1"/>
  <c r="N167" i="31" s="1"/>
  <c r="D167" i="31"/>
  <c r="D168" i="31" s="1"/>
  <c r="M168" i="31" s="1"/>
  <c r="N168" i="31" s="1"/>
  <c r="C167" i="31"/>
  <c r="C168" i="31" s="1"/>
  <c r="M166" i="31"/>
  <c r="N166" i="31" s="1"/>
  <c r="M165" i="31"/>
  <c r="N165" i="31" s="1"/>
  <c r="C165" i="31"/>
  <c r="N164" i="31"/>
  <c r="M164" i="31"/>
  <c r="L163" i="31"/>
  <c r="J163" i="31"/>
  <c r="D163" i="31"/>
  <c r="L162" i="31"/>
  <c r="K162" i="31"/>
  <c r="K163" i="31" s="1"/>
  <c r="J162" i="31"/>
  <c r="I162" i="31"/>
  <c r="I163" i="31" s="1"/>
  <c r="H162" i="31"/>
  <c r="H163" i="31" s="1"/>
  <c r="G162" i="31"/>
  <c r="G163" i="31" s="1"/>
  <c r="F162" i="31"/>
  <c r="F163" i="31" s="1"/>
  <c r="E162" i="31"/>
  <c r="E163" i="31" s="1"/>
  <c r="D162" i="31"/>
  <c r="C162" i="31"/>
  <c r="N161" i="31"/>
  <c r="M161" i="31"/>
  <c r="R160" i="31"/>
  <c r="M160" i="31"/>
  <c r="C160" i="31"/>
  <c r="C163" i="31" s="1"/>
  <c r="R159" i="31"/>
  <c r="M159" i="31"/>
  <c r="E158" i="31"/>
  <c r="L157" i="31"/>
  <c r="L158" i="31" s="1"/>
  <c r="K157" i="31"/>
  <c r="K158" i="31" s="1"/>
  <c r="J157" i="31"/>
  <c r="J158" i="31" s="1"/>
  <c r="I157" i="31"/>
  <c r="I158" i="31" s="1"/>
  <c r="H157" i="31"/>
  <c r="H158" i="31" s="1"/>
  <c r="G157" i="31"/>
  <c r="G158" i="31" s="1"/>
  <c r="F157" i="31"/>
  <c r="F158" i="31" s="1"/>
  <c r="E157" i="31"/>
  <c r="M157" i="31" s="1"/>
  <c r="N157" i="31" s="1"/>
  <c r="D157" i="31"/>
  <c r="D158" i="31" s="1"/>
  <c r="C157" i="31"/>
  <c r="C158" i="31" s="1"/>
  <c r="M156" i="31"/>
  <c r="N156" i="31" s="1"/>
  <c r="M155" i="31"/>
  <c r="N155" i="31" s="1"/>
  <c r="C155" i="31"/>
  <c r="N154" i="31"/>
  <c r="M154" i="31"/>
  <c r="L153" i="31"/>
  <c r="D153" i="31"/>
  <c r="L152" i="31"/>
  <c r="K152" i="31"/>
  <c r="K153" i="31" s="1"/>
  <c r="J152" i="31"/>
  <c r="J153" i="31" s="1"/>
  <c r="I152" i="31"/>
  <c r="I153" i="31" s="1"/>
  <c r="H152" i="31"/>
  <c r="H153" i="31" s="1"/>
  <c r="G152" i="31"/>
  <c r="G153" i="31" s="1"/>
  <c r="F152" i="31"/>
  <c r="F153" i="31" s="1"/>
  <c r="E152" i="31"/>
  <c r="E153" i="31" s="1"/>
  <c r="D152" i="31"/>
  <c r="C152" i="31"/>
  <c r="N151" i="31"/>
  <c r="M151" i="31"/>
  <c r="M150" i="31"/>
  <c r="C150" i="31"/>
  <c r="M149" i="31"/>
  <c r="N149" i="31" s="1"/>
  <c r="I148" i="31"/>
  <c r="G148" i="31"/>
  <c r="E148" i="31"/>
  <c r="C148" i="31"/>
  <c r="L147" i="31"/>
  <c r="L148" i="31" s="1"/>
  <c r="K147" i="31"/>
  <c r="K148" i="31" s="1"/>
  <c r="J147" i="31"/>
  <c r="J148" i="31" s="1"/>
  <c r="I147" i="31"/>
  <c r="H147" i="31"/>
  <c r="H148" i="31" s="1"/>
  <c r="G147" i="31"/>
  <c r="F147" i="31"/>
  <c r="F148" i="31" s="1"/>
  <c r="E147" i="31"/>
  <c r="D147" i="31"/>
  <c r="D148" i="31" s="1"/>
  <c r="M148" i="31" s="1"/>
  <c r="N148" i="31" s="1"/>
  <c r="C147" i="31"/>
  <c r="N146" i="31"/>
  <c r="M146" i="31"/>
  <c r="M145" i="31"/>
  <c r="C145" i="31"/>
  <c r="N144" i="31"/>
  <c r="M144" i="31"/>
  <c r="L143" i="31"/>
  <c r="H143" i="31"/>
  <c r="D143" i="31"/>
  <c r="L142" i="31"/>
  <c r="K142" i="31"/>
  <c r="K143" i="31" s="1"/>
  <c r="J142" i="31"/>
  <c r="J143" i="31" s="1"/>
  <c r="I142" i="31"/>
  <c r="I143" i="31" s="1"/>
  <c r="H142" i="31"/>
  <c r="G142" i="31"/>
  <c r="G143" i="31" s="1"/>
  <c r="F142" i="31"/>
  <c r="F143" i="31" s="1"/>
  <c r="M143" i="31" s="1"/>
  <c r="E142" i="31"/>
  <c r="E143" i="31" s="1"/>
  <c r="D142" i="31"/>
  <c r="C142" i="31"/>
  <c r="M141" i="31"/>
  <c r="N141" i="31" s="1"/>
  <c r="M140" i="31"/>
  <c r="C140" i="31"/>
  <c r="N139" i="31"/>
  <c r="M139" i="31"/>
  <c r="K138" i="31"/>
  <c r="G138" i="31"/>
  <c r="C138" i="31"/>
  <c r="L137" i="31"/>
  <c r="L138" i="31" s="1"/>
  <c r="K137" i="31"/>
  <c r="J137" i="31"/>
  <c r="J138" i="31" s="1"/>
  <c r="I137" i="31"/>
  <c r="I138" i="31" s="1"/>
  <c r="H137" i="31"/>
  <c r="H138" i="31" s="1"/>
  <c r="G137" i="31"/>
  <c r="F137" i="31"/>
  <c r="F138" i="31" s="1"/>
  <c r="E137" i="31"/>
  <c r="M137" i="31" s="1"/>
  <c r="N137" i="31" s="1"/>
  <c r="D137" i="31"/>
  <c r="D138" i="31" s="1"/>
  <c r="C137" i="31"/>
  <c r="M136" i="31"/>
  <c r="N136" i="31" s="1"/>
  <c r="N135" i="31"/>
  <c r="M135" i="31"/>
  <c r="C135" i="31"/>
  <c r="M134" i="31"/>
  <c r="N134" i="31" s="1"/>
  <c r="J133" i="31"/>
  <c r="H133" i="31"/>
  <c r="D133" i="31"/>
  <c r="C133" i="31"/>
  <c r="L132" i="31"/>
  <c r="L133" i="31" s="1"/>
  <c r="K132" i="31"/>
  <c r="K133" i="31" s="1"/>
  <c r="J132" i="31"/>
  <c r="I132" i="31"/>
  <c r="I133" i="31" s="1"/>
  <c r="H132" i="31"/>
  <c r="G132" i="31"/>
  <c r="G133" i="31" s="1"/>
  <c r="F132" i="31"/>
  <c r="F133" i="31" s="1"/>
  <c r="E132" i="31"/>
  <c r="E133" i="31" s="1"/>
  <c r="D132" i="31"/>
  <c r="C132" i="31"/>
  <c r="N131" i="31"/>
  <c r="M131" i="31"/>
  <c r="M130" i="31"/>
  <c r="C130" i="31"/>
  <c r="M129" i="31"/>
  <c r="N129" i="31" s="1"/>
  <c r="K128" i="31"/>
  <c r="G128" i="31"/>
  <c r="L127" i="31"/>
  <c r="L128" i="31" s="1"/>
  <c r="K127" i="31"/>
  <c r="J127" i="31"/>
  <c r="J128" i="31" s="1"/>
  <c r="I127" i="31"/>
  <c r="I128" i="31" s="1"/>
  <c r="H127" i="31"/>
  <c r="H128" i="31" s="1"/>
  <c r="G127" i="31"/>
  <c r="F127" i="31"/>
  <c r="F112" i="31" s="1"/>
  <c r="E127" i="31"/>
  <c r="E128" i="31" s="1"/>
  <c r="D127" i="31"/>
  <c r="D128" i="31" s="1"/>
  <c r="C127" i="31"/>
  <c r="N126" i="31"/>
  <c r="M126" i="31"/>
  <c r="M125" i="31"/>
  <c r="C125" i="31"/>
  <c r="C128" i="31" s="1"/>
  <c r="N124" i="31"/>
  <c r="M124" i="31"/>
  <c r="L123" i="31"/>
  <c r="J123" i="31"/>
  <c r="F123" i="31"/>
  <c r="L122" i="31"/>
  <c r="K122" i="31"/>
  <c r="K123" i="31" s="1"/>
  <c r="J122" i="31"/>
  <c r="I122" i="31"/>
  <c r="I123" i="31" s="1"/>
  <c r="H122" i="31"/>
  <c r="H123" i="31" s="1"/>
  <c r="G122" i="31"/>
  <c r="G123" i="31" s="1"/>
  <c r="F122" i="31"/>
  <c r="E122" i="31"/>
  <c r="E123" i="31" s="1"/>
  <c r="D122" i="31"/>
  <c r="D123" i="31" s="1"/>
  <c r="C122" i="31"/>
  <c r="M121" i="31"/>
  <c r="N121" i="31" s="1"/>
  <c r="N120" i="31"/>
  <c r="M120" i="31"/>
  <c r="C120" i="31"/>
  <c r="C123" i="31" s="1"/>
  <c r="M119" i="31"/>
  <c r="N119" i="31" s="1"/>
  <c r="I118" i="31"/>
  <c r="I113" i="31" s="1"/>
  <c r="E118" i="31"/>
  <c r="D118" i="31"/>
  <c r="L117" i="31"/>
  <c r="K117" i="31"/>
  <c r="K112" i="31" s="1"/>
  <c r="J117" i="31"/>
  <c r="J118" i="31" s="1"/>
  <c r="I117" i="31"/>
  <c r="H117" i="31"/>
  <c r="H118" i="31" s="1"/>
  <c r="G117" i="31"/>
  <c r="F117" i="31"/>
  <c r="F118" i="31" s="1"/>
  <c r="E117" i="31"/>
  <c r="D117" i="31"/>
  <c r="C117" i="31"/>
  <c r="C118" i="31" s="1"/>
  <c r="M116" i="31"/>
  <c r="N116" i="31" s="1"/>
  <c r="M115" i="31"/>
  <c r="N115" i="31" s="1"/>
  <c r="C115" i="31"/>
  <c r="M114" i="31"/>
  <c r="N114" i="31" s="1"/>
  <c r="H113" i="31"/>
  <c r="H112" i="31"/>
  <c r="D112" i="31"/>
  <c r="L111" i="31"/>
  <c r="K111" i="31"/>
  <c r="J111" i="31"/>
  <c r="I111" i="31"/>
  <c r="H111" i="31"/>
  <c r="G111" i="31"/>
  <c r="F111" i="31"/>
  <c r="F98" i="31" s="1"/>
  <c r="E111" i="31"/>
  <c r="D111" i="31"/>
  <c r="C111" i="31"/>
  <c r="C98" i="31" s="1"/>
  <c r="N110" i="31"/>
  <c r="M110" i="31"/>
  <c r="L109" i="31"/>
  <c r="K109" i="31"/>
  <c r="J109" i="31"/>
  <c r="I109" i="31"/>
  <c r="H109" i="31"/>
  <c r="G109" i="31"/>
  <c r="F109" i="31"/>
  <c r="E109" i="31"/>
  <c r="D109" i="31"/>
  <c r="M109" i="31" s="1"/>
  <c r="N109" i="31" s="1"/>
  <c r="M108" i="31"/>
  <c r="N108" i="31" s="1"/>
  <c r="Q107" i="31"/>
  <c r="M107" i="31"/>
  <c r="N107" i="31" s="1"/>
  <c r="C107" i="31"/>
  <c r="C109" i="31" s="1"/>
  <c r="N106" i="31"/>
  <c r="M106" i="31"/>
  <c r="J105" i="31"/>
  <c r="I105" i="31"/>
  <c r="F105" i="31"/>
  <c r="E105" i="31"/>
  <c r="D105" i="31"/>
  <c r="L104" i="31"/>
  <c r="K104" i="31"/>
  <c r="K105" i="31" s="1"/>
  <c r="J104" i="31"/>
  <c r="I104" i="31"/>
  <c r="H104" i="31"/>
  <c r="G104" i="31"/>
  <c r="G105" i="31" s="1"/>
  <c r="F104" i="31"/>
  <c r="E104" i="31"/>
  <c r="D104" i="31"/>
  <c r="M104" i="31" s="1"/>
  <c r="N104" i="31" s="1"/>
  <c r="C104" i="31"/>
  <c r="M103" i="31"/>
  <c r="N103" i="31" s="1"/>
  <c r="N102" i="31"/>
  <c r="M102" i="31"/>
  <c r="C102" i="31"/>
  <c r="C105" i="31" s="1"/>
  <c r="M101" i="31"/>
  <c r="N101" i="31" s="1"/>
  <c r="I100" i="31"/>
  <c r="K99" i="31"/>
  <c r="D99" i="31"/>
  <c r="I98" i="31"/>
  <c r="E98" i="31"/>
  <c r="D98" i="31"/>
  <c r="N97" i="31"/>
  <c r="M97" i="31"/>
  <c r="L96" i="31"/>
  <c r="H96" i="31"/>
  <c r="D96" i="31"/>
  <c r="L95" i="31"/>
  <c r="K95" i="31"/>
  <c r="K96" i="31" s="1"/>
  <c r="J95" i="31"/>
  <c r="J96" i="31" s="1"/>
  <c r="I95" i="31"/>
  <c r="I96" i="31" s="1"/>
  <c r="H95" i="31"/>
  <c r="G95" i="31"/>
  <c r="G96" i="31" s="1"/>
  <c r="F95" i="31"/>
  <c r="F96" i="31" s="1"/>
  <c r="M96" i="31" s="1"/>
  <c r="E95" i="31"/>
  <c r="E96" i="31" s="1"/>
  <c r="D95" i="31"/>
  <c r="C95" i="31"/>
  <c r="N94" i="31"/>
  <c r="M94" i="31"/>
  <c r="M93" i="31"/>
  <c r="C93" i="31"/>
  <c r="N92" i="31"/>
  <c r="M92" i="31"/>
  <c r="L91" i="31"/>
  <c r="K91" i="31"/>
  <c r="J91" i="31"/>
  <c r="I91" i="31"/>
  <c r="H91" i="31"/>
  <c r="G91" i="31"/>
  <c r="F91" i="31"/>
  <c r="E91" i="31"/>
  <c r="D91" i="31"/>
  <c r="C91" i="31"/>
  <c r="M90" i="31"/>
  <c r="N90" i="31" s="1"/>
  <c r="M89" i="31"/>
  <c r="N89" i="31" s="1"/>
  <c r="C89" i="31"/>
  <c r="M88" i="31"/>
  <c r="N88" i="31" s="1"/>
  <c r="E87" i="31"/>
  <c r="L86" i="31"/>
  <c r="L87" i="31" s="1"/>
  <c r="K86" i="31"/>
  <c r="K87" i="31" s="1"/>
  <c r="J86" i="31"/>
  <c r="J87" i="31" s="1"/>
  <c r="I86" i="31"/>
  <c r="I87" i="31" s="1"/>
  <c r="H86" i="31"/>
  <c r="H87" i="31" s="1"/>
  <c r="H70" i="31" s="1"/>
  <c r="G86" i="31"/>
  <c r="G87" i="31" s="1"/>
  <c r="F86" i="31"/>
  <c r="F87" i="31" s="1"/>
  <c r="E86" i="31"/>
  <c r="D86" i="31"/>
  <c r="D87" i="31" s="1"/>
  <c r="M87" i="31" s="1"/>
  <c r="N87" i="31" s="1"/>
  <c r="C86" i="31"/>
  <c r="M85" i="31"/>
  <c r="N85" i="31" s="1"/>
  <c r="N84" i="31"/>
  <c r="M84" i="31"/>
  <c r="C84" i="31"/>
  <c r="C87" i="31" s="1"/>
  <c r="N83" i="31"/>
  <c r="M83" i="31"/>
  <c r="L82" i="31"/>
  <c r="L70" i="31" s="1"/>
  <c r="K82" i="31"/>
  <c r="J82" i="31"/>
  <c r="I82" i="31"/>
  <c r="H82" i="31"/>
  <c r="G82" i="31"/>
  <c r="F82" i="31"/>
  <c r="E82" i="31"/>
  <c r="D82" i="31"/>
  <c r="M82" i="31" s="1"/>
  <c r="N82" i="31" s="1"/>
  <c r="C82" i="31"/>
  <c r="M81" i="31"/>
  <c r="N81" i="31" s="1"/>
  <c r="M80" i="31"/>
  <c r="N80" i="31" s="1"/>
  <c r="C80" i="31"/>
  <c r="N79" i="31"/>
  <c r="M79" i="31"/>
  <c r="N78" i="31"/>
  <c r="L78" i="31"/>
  <c r="K78" i="31"/>
  <c r="J78" i="31"/>
  <c r="I78" i="31"/>
  <c r="H78" i="31"/>
  <c r="G78" i="31"/>
  <c r="F78" i="31"/>
  <c r="E78" i="31"/>
  <c r="D78" i="31"/>
  <c r="M78" i="31" s="1"/>
  <c r="C78" i="31"/>
  <c r="N77" i="31"/>
  <c r="M77" i="31"/>
  <c r="N76" i="31"/>
  <c r="M76" i="31"/>
  <c r="C76" i="31"/>
  <c r="M75" i="31"/>
  <c r="N75" i="31" s="1"/>
  <c r="L74" i="31"/>
  <c r="K74" i="31"/>
  <c r="K70" i="31" s="1"/>
  <c r="J74" i="31"/>
  <c r="J70" i="31" s="1"/>
  <c r="I74" i="31"/>
  <c r="I70" i="31" s="1"/>
  <c r="H74" i="31"/>
  <c r="G74" i="31"/>
  <c r="G70" i="31" s="1"/>
  <c r="F74" i="31"/>
  <c r="E74" i="31"/>
  <c r="M74" i="31" s="1"/>
  <c r="D74" i="31"/>
  <c r="N73" i="31"/>
  <c r="M73" i="31"/>
  <c r="M72" i="31"/>
  <c r="C72" i="31"/>
  <c r="C68" i="31" s="1"/>
  <c r="N71" i="31"/>
  <c r="M71" i="31"/>
  <c r="F70" i="31"/>
  <c r="E70" i="31"/>
  <c r="K69" i="31"/>
  <c r="J69" i="31"/>
  <c r="I69" i="31"/>
  <c r="G69" i="31"/>
  <c r="F69" i="31"/>
  <c r="E69" i="31"/>
  <c r="C69" i="31"/>
  <c r="I68" i="31"/>
  <c r="H68" i="31"/>
  <c r="F68" i="31"/>
  <c r="E68" i="31"/>
  <c r="M68" i="31" s="1"/>
  <c r="N68" i="31" s="1"/>
  <c r="D68" i="31"/>
  <c r="M67" i="31"/>
  <c r="N67" i="31" s="1"/>
  <c r="L66" i="31"/>
  <c r="J66" i="31"/>
  <c r="H66" i="31"/>
  <c r="D66" i="31"/>
  <c r="L65" i="31"/>
  <c r="K65" i="31"/>
  <c r="K66" i="31" s="1"/>
  <c r="J65" i="31"/>
  <c r="I65" i="31"/>
  <c r="I66" i="31" s="1"/>
  <c r="H65" i="31"/>
  <c r="G65" i="31"/>
  <c r="G66" i="31" s="1"/>
  <c r="F65" i="31"/>
  <c r="F66" i="31" s="1"/>
  <c r="E65" i="31"/>
  <c r="E66" i="31" s="1"/>
  <c r="D65" i="31"/>
  <c r="C65" i="31"/>
  <c r="N64" i="31"/>
  <c r="M64" i="31"/>
  <c r="M63" i="31"/>
  <c r="N63" i="31" s="1"/>
  <c r="C63" i="31"/>
  <c r="C66" i="31" s="1"/>
  <c r="M62" i="31"/>
  <c r="N62" i="31" s="1"/>
  <c r="L60" i="31"/>
  <c r="L61" i="31" s="1"/>
  <c r="K60" i="31"/>
  <c r="K61" i="31" s="1"/>
  <c r="J60" i="31"/>
  <c r="J61" i="31" s="1"/>
  <c r="I60" i="31"/>
  <c r="I61" i="31" s="1"/>
  <c r="H60" i="31"/>
  <c r="H61" i="31" s="1"/>
  <c r="G60" i="31"/>
  <c r="G61" i="31" s="1"/>
  <c r="F60" i="31"/>
  <c r="F61" i="31" s="1"/>
  <c r="E60" i="31"/>
  <c r="E61" i="31" s="1"/>
  <c r="D60" i="31"/>
  <c r="D61" i="31" s="1"/>
  <c r="M61" i="31" s="1"/>
  <c r="N61" i="31" s="1"/>
  <c r="C60" i="31"/>
  <c r="C61" i="31" s="1"/>
  <c r="N59" i="31"/>
  <c r="M59" i="31"/>
  <c r="M58" i="31"/>
  <c r="N58" i="31" s="1"/>
  <c r="N57" i="31"/>
  <c r="M57" i="31"/>
  <c r="M56" i="31"/>
  <c r="N56" i="31" s="1"/>
  <c r="L55" i="31"/>
  <c r="K55" i="31"/>
  <c r="J55" i="31"/>
  <c r="I55" i="31"/>
  <c r="H55" i="31"/>
  <c r="G55" i="31"/>
  <c r="F55" i="31"/>
  <c r="E55" i="31"/>
  <c r="M55" i="31" s="1"/>
  <c r="N55" i="31" s="1"/>
  <c r="D55" i="31"/>
  <c r="C55" i="31"/>
  <c r="N54" i="31"/>
  <c r="M54" i="31"/>
  <c r="M53" i="31"/>
  <c r="N53" i="31" s="1"/>
  <c r="C53" i="31"/>
  <c r="N52" i="31"/>
  <c r="M52" i="31"/>
  <c r="L50" i="31"/>
  <c r="L240" i="31" s="1"/>
  <c r="K50" i="31"/>
  <c r="K240" i="31" s="1"/>
  <c r="J50" i="31"/>
  <c r="J240" i="31" s="1"/>
  <c r="I50" i="31"/>
  <c r="I240" i="31" s="1"/>
  <c r="H50" i="31"/>
  <c r="H240" i="31" s="1"/>
  <c r="G50" i="31"/>
  <c r="G240" i="31" s="1"/>
  <c r="F50" i="31"/>
  <c r="F240" i="31" s="1"/>
  <c r="E50" i="31"/>
  <c r="E240" i="31" s="1"/>
  <c r="D50" i="31"/>
  <c r="D240" i="31" s="1"/>
  <c r="C50" i="31"/>
  <c r="C240" i="31" s="1"/>
  <c r="N49" i="31"/>
  <c r="M49" i="31"/>
  <c r="M48" i="31"/>
  <c r="C48" i="31"/>
  <c r="N48" i="31" s="1"/>
  <c r="N47" i="31"/>
  <c r="M47" i="31"/>
  <c r="L45" i="31"/>
  <c r="I45" i="31"/>
  <c r="H45" i="31"/>
  <c r="E45" i="31"/>
  <c r="D45" i="31"/>
  <c r="I44" i="31"/>
  <c r="I239" i="31" s="1"/>
  <c r="G44" i="31"/>
  <c r="G239" i="31" s="1"/>
  <c r="F44" i="31"/>
  <c r="F239" i="31" s="1"/>
  <c r="E44" i="31"/>
  <c r="E239" i="31" s="1"/>
  <c r="D44" i="31"/>
  <c r="D239" i="31" s="1"/>
  <c r="M43" i="31"/>
  <c r="N43" i="31" s="1"/>
  <c r="L42" i="31"/>
  <c r="K42" i="31"/>
  <c r="J42" i="31"/>
  <c r="I42" i="31"/>
  <c r="H42" i="31"/>
  <c r="G42" i="31"/>
  <c r="F42" i="31"/>
  <c r="E42" i="31"/>
  <c r="M42" i="31" s="1"/>
  <c r="N42" i="31" s="1"/>
  <c r="D42" i="31"/>
  <c r="C42" i="31"/>
  <c r="N41" i="31"/>
  <c r="M41" i="31"/>
  <c r="M40" i="31"/>
  <c r="N40" i="31" s="1"/>
  <c r="C40" i="31"/>
  <c r="N39" i="31"/>
  <c r="M39" i="31"/>
  <c r="L37" i="31"/>
  <c r="L38" i="31" s="1"/>
  <c r="K37" i="31"/>
  <c r="K38" i="31" s="1"/>
  <c r="J37" i="31"/>
  <c r="J38" i="31" s="1"/>
  <c r="I37" i="31"/>
  <c r="I38" i="31" s="1"/>
  <c r="I33" i="31" s="1"/>
  <c r="H37" i="31"/>
  <c r="H38" i="31" s="1"/>
  <c r="G37" i="31"/>
  <c r="G38" i="31" s="1"/>
  <c r="F37" i="31"/>
  <c r="F38" i="31" s="1"/>
  <c r="F33" i="31" s="1"/>
  <c r="E37" i="31"/>
  <c r="E38" i="31" s="1"/>
  <c r="E33" i="31" s="1"/>
  <c r="D37" i="31"/>
  <c r="D38" i="31" s="1"/>
  <c r="C37" i="31"/>
  <c r="N36" i="31"/>
  <c r="M36" i="31"/>
  <c r="M35" i="31"/>
  <c r="C35" i="31"/>
  <c r="C31" i="31" s="1"/>
  <c r="N34" i="31"/>
  <c r="M34" i="31"/>
  <c r="F32" i="31"/>
  <c r="M32" i="31" s="1"/>
  <c r="N32" i="31" s="1"/>
  <c r="C32" i="31"/>
  <c r="L31" i="31"/>
  <c r="K31" i="31"/>
  <c r="J31" i="31"/>
  <c r="I31" i="31"/>
  <c r="H31" i="31"/>
  <c r="G31" i="31"/>
  <c r="F31" i="31"/>
  <c r="E31" i="31"/>
  <c r="E235" i="31" s="1"/>
  <c r="D31" i="31"/>
  <c r="D231" i="31" s="1"/>
  <c r="N30" i="31"/>
  <c r="M30" i="31"/>
  <c r="L28" i="31"/>
  <c r="L29" i="31" s="1"/>
  <c r="K28" i="31"/>
  <c r="K29" i="31" s="1"/>
  <c r="J28" i="31"/>
  <c r="J29" i="31" s="1"/>
  <c r="I28" i="31"/>
  <c r="I29" i="31" s="1"/>
  <c r="H28" i="31"/>
  <c r="H29" i="31" s="1"/>
  <c r="G28" i="31"/>
  <c r="G29" i="31" s="1"/>
  <c r="F28" i="31"/>
  <c r="F29" i="31" s="1"/>
  <c r="E28" i="31"/>
  <c r="E29" i="31" s="1"/>
  <c r="D28" i="31"/>
  <c r="D29" i="31" s="1"/>
  <c r="M29" i="31" s="1"/>
  <c r="N29" i="31" s="1"/>
  <c r="C28" i="31"/>
  <c r="N27" i="31"/>
  <c r="M27" i="31"/>
  <c r="N26" i="31"/>
  <c r="M26" i="31"/>
  <c r="N25" i="31"/>
  <c r="M25" i="31"/>
  <c r="C25" i="31"/>
  <c r="C29" i="31" s="1"/>
  <c r="M24" i="31"/>
  <c r="N24" i="31" s="1"/>
  <c r="L22" i="31"/>
  <c r="L23" i="31" s="1"/>
  <c r="K22" i="31"/>
  <c r="K23" i="31" s="1"/>
  <c r="J22" i="31"/>
  <c r="J23" i="31" s="1"/>
  <c r="I22" i="31"/>
  <c r="I23" i="31" s="1"/>
  <c r="H22" i="31"/>
  <c r="H23" i="31" s="1"/>
  <c r="G22" i="31"/>
  <c r="G23" i="31" s="1"/>
  <c r="F22" i="31"/>
  <c r="F23" i="31" s="1"/>
  <c r="E22" i="31"/>
  <c r="E23" i="31" s="1"/>
  <c r="D22" i="31"/>
  <c r="D23" i="31" s="1"/>
  <c r="C22" i="31"/>
  <c r="C23" i="31" s="1"/>
  <c r="N21" i="31"/>
  <c r="M21" i="31"/>
  <c r="M20" i="31"/>
  <c r="N20" i="31" s="1"/>
  <c r="N19" i="31"/>
  <c r="M19" i="31"/>
  <c r="C19" i="31"/>
  <c r="N18" i="31"/>
  <c r="M18" i="31"/>
  <c r="L16" i="31"/>
  <c r="K16" i="31"/>
  <c r="J16" i="31"/>
  <c r="I16" i="31"/>
  <c r="H16" i="31"/>
  <c r="G16" i="31"/>
  <c r="F16" i="31"/>
  <c r="E16" i="31"/>
  <c r="D16" i="31"/>
  <c r="M16" i="31" s="1"/>
  <c r="N16" i="31" s="1"/>
  <c r="C16" i="31"/>
  <c r="N15" i="31"/>
  <c r="M15" i="31"/>
  <c r="N14" i="31"/>
  <c r="M14" i="31"/>
  <c r="M13" i="31"/>
  <c r="C13" i="31"/>
  <c r="C17" i="31" s="1"/>
  <c r="N12" i="31"/>
  <c r="D253" i="30"/>
  <c r="D255" i="30" s="1"/>
  <c r="H248" i="30"/>
  <c r="H245" i="30"/>
  <c r="F245" i="30"/>
  <c r="F248" i="30" s="1"/>
  <c r="P244" i="30"/>
  <c r="O244" i="30"/>
  <c r="Q243" i="30"/>
  <c r="O243" i="30"/>
  <c r="P243" i="30" s="1"/>
  <c r="M240" i="30"/>
  <c r="L240" i="30"/>
  <c r="K240" i="30"/>
  <c r="I240" i="30"/>
  <c r="G240" i="30"/>
  <c r="E240" i="30"/>
  <c r="Q239" i="30"/>
  <c r="O239" i="30"/>
  <c r="P239" i="30" s="1"/>
  <c r="Q235" i="30"/>
  <c r="O235" i="30"/>
  <c r="P235" i="30" s="1"/>
  <c r="Q231" i="30"/>
  <c r="O231" i="30"/>
  <c r="P231" i="30" s="1"/>
  <c r="N230" i="30"/>
  <c r="M230" i="30"/>
  <c r="L230" i="30"/>
  <c r="K230" i="30"/>
  <c r="J230" i="30"/>
  <c r="I230" i="30"/>
  <c r="H230" i="30"/>
  <c r="G230" i="30"/>
  <c r="F230" i="30"/>
  <c r="E230" i="30"/>
  <c r="Q229" i="30"/>
  <c r="O229" i="30"/>
  <c r="P229" i="30" s="1"/>
  <c r="D228" i="30"/>
  <c r="Q227" i="30"/>
  <c r="O227" i="30"/>
  <c r="P227" i="30" s="1"/>
  <c r="N226" i="30"/>
  <c r="M226" i="30"/>
  <c r="L226" i="30"/>
  <c r="K226" i="30"/>
  <c r="J226" i="30"/>
  <c r="I226" i="30"/>
  <c r="H226" i="30"/>
  <c r="G226" i="30"/>
  <c r="F226" i="30"/>
  <c r="E226" i="30"/>
  <c r="Q225" i="30"/>
  <c r="O225" i="30"/>
  <c r="P225" i="30" s="1"/>
  <c r="D224" i="30"/>
  <c r="D226" i="30" s="1"/>
  <c r="O226" i="30" s="1"/>
  <c r="Q223" i="30"/>
  <c r="O223" i="30"/>
  <c r="P223" i="30" s="1"/>
  <c r="N222" i="30"/>
  <c r="M222" i="30"/>
  <c r="L222" i="30"/>
  <c r="K222" i="30"/>
  <c r="J222" i="30"/>
  <c r="I222" i="30"/>
  <c r="H222" i="30"/>
  <c r="G222" i="30"/>
  <c r="F222" i="30"/>
  <c r="E222" i="30"/>
  <c r="Q221" i="30"/>
  <c r="O221" i="30"/>
  <c r="P221" i="30" s="1"/>
  <c r="D220" i="30"/>
  <c r="Q219" i="30"/>
  <c r="O219" i="30"/>
  <c r="P219" i="30" s="1"/>
  <c r="N218" i="30"/>
  <c r="L218" i="30"/>
  <c r="J218" i="30"/>
  <c r="H218" i="30"/>
  <c r="F218" i="30"/>
  <c r="Q217" i="30"/>
  <c r="N217" i="30"/>
  <c r="M217" i="30"/>
  <c r="M218" i="30" s="1"/>
  <c r="L217" i="30"/>
  <c r="K217" i="30"/>
  <c r="K218" i="30" s="1"/>
  <c r="J217" i="30"/>
  <c r="I217" i="30"/>
  <c r="I218" i="30" s="1"/>
  <c r="H217" i="30"/>
  <c r="G217" i="30"/>
  <c r="G218" i="30" s="1"/>
  <c r="F217" i="30"/>
  <c r="E217" i="30"/>
  <c r="E218" i="30" s="1"/>
  <c r="D217" i="30"/>
  <c r="C217" i="30"/>
  <c r="Q216" i="30"/>
  <c r="P216" i="30"/>
  <c r="O216" i="30"/>
  <c r="D215" i="30"/>
  <c r="D218" i="30" s="1"/>
  <c r="Q214" i="30"/>
  <c r="O214" i="30"/>
  <c r="P214" i="30" s="1"/>
  <c r="N213" i="30"/>
  <c r="K213" i="30"/>
  <c r="G213" i="30"/>
  <c r="F213" i="30"/>
  <c r="Q212" i="30"/>
  <c r="P212" i="30"/>
  <c r="N212" i="30"/>
  <c r="M212" i="30"/>
  <c r="M213" i="30" s="1"/>
  <c r="L212" i="30"/>
  <c r="L213" i="30" s="1"/>
  <c r="K212" i="30"/>
  <c r="J212" i="30"/>
  <c r="J213" i="30" s="1"/>
  <c r="I212" i="30"/>
  <c r="I213" i="30" s="1"/>
  <c r="H212" i="30"/>
  <c r="H213" i="30" s="1"/>
  <c r="G212" i="30"/>
  <c r="F212" i="30"/>
  <c r="E212" i="30"/>
  <c r="E213" i="30" s="1"/>
  <c r="D212" i="30"/>
  <c r="O212" i="30" s="1"/>
  <c r="C212" i="30"/>
  <c r="Q211" i="30"/>
  <c r="O211" i="30"/>
  <c r="P211" i="30" s="1"/>
  <c r="D210" i="30"/>
  <c r="Q209" i="30"/>
  <c r="P209" i="30"/>
  <c r="O209" i="30"/>
  <c r="N208" i="30"/>
  <c r="L208" i="30"/>
  <c r="H208" i="30"/>
  <c r="N207" i="30"/>
  <c r="M207" i="30"/>
  <c r="M208" i="30" s="1"/>
  <c r="L207" i="30"/>
  <c r="K207" i="30"/>
  <c r="K208" i="30" s="1"/>
  <c r="J207" i="30"/>
  <c r="J208" i="30" s="1"/>
  <c r="I207" i="30"/>
  <c r="I208" i="30" s="1"/>
  <c r="H207" i="30"/>
  <c r="G207" i="30"/>
  <c r="G208" i="30" s="1"/>
  <c r="F207" i="30"/>
  <c r="F208" i="30" s="1"/>
  <c r="E207" i="30"/>
  <c r="D207" i="30"/>
  <c r="C207" i="30"/>
  <c r="Q207" i="30" s="1"/>
  <c r="Q206" i="30"/>
  <c r="P206" i="30"/>
  <c r="O206" i="30"/>
  <c r="D205" i="30"/>
  <c r="C205" i="30" s="1"/>
  <c r="Q204" i="30"/>
  <c r="P204" i="30"/>
  <c r="O204" i="30"/>
  <c r="K203" i="30"/>
  <c r="I203" i="30"/>
  <c r="G203" i="30"/>
  <c r="F203" i="30"/>
  <c r="E203" i="30"/>
  <c r="Q202" i="30"/>
  <c r="N202" i="30"/>
  <c r="N203" i="30" s="1"/>
  <c r="M202" i="30"/>
  <c r="M203" i="30" s="1"/>
  <c r="L202" i="30"/>
  <c r="L203" i="30" s="1"/>
  <c r="K202" i="30"/>
  <c r="J202" i="30"/>
  <c r="J203" i="30" s="1"/>
  <c r="I202" i="30"/>
  <c r="H202" i="30"/>
  <c r="H203" i="30" s="1"/>
  <c r="G202" i="30"/>
  <c r="F202" i="30"/>
  <c r="E202" i="30"/>
  <c r="D202" i="30"/>
  <c r="C202" i="30"/>
  <c r="Q201" i="30"/>
  <c r="O201" i="30"/>
  <c r="P201" i="30" s="1"/>
  <c r="D200" i="30"/>
  <c r="Q199" i="30"/>
  <c r="O199" i="30"/>
  <c r="P199" i="30" s="1"/>
  <c r="N198" i="30"/>
  <c r="M198" i="30"/>
  <c r="L198" i="30"/>
  <c r="K198" i="30"/>
  <c r="J198" i="30"/>
  <c r="I198" i="30"/>
  <c r="H198" i="30"/>
  <c r="G198" i="30"/>
  <c r="F198" i="30"/>
  <c r="E198" i="30"/>
  <c r="Q197" i="30"/>
  <c r="O197" i="30"/>
  <c r="P197" i="30" s="1"/>
  <c r="D196" i="30"/>
  <c r="O196" i="30" s="1"/>
  <c r="Q195" i="30"/>
  <c r="O195" i="30"/>
  <c r="P195" i="30" s="1"/>
  <c r="N194" i="30"/>
  <c r="L194" i="30"/>
  <c r="J194" i="30"/>
  <c r="H194" i="30"/>
  <c r="F194" i="30"/>
  <c r="N193" i="30"/>
  <c r="M193" i="30"/>
  <c r="M194" i="30" s="1"/>
  <c r="L193" i="30"/>
  <c r="K193" i="30"/>
  <c r="K194" i="30" s="1"/>
  <c r="J193" i="30"/>
  <c r="I193" i="30"/>
  <c r="I194" i="30" s="1"/>
  <c r="H193" i="30"/>
  <c r="G193" i="30"/>
  <c r="G194" i="30" s="1"/>
  <c r="F193" i="30"/>
  <c r="E193" i="30"/>
  <c r="E194" i="30" s="1"/>
  <c r="D193" i="30"/>
  <c r="C193" i="30"/>
  <c r="Q193" i="30" s="1"/>
  <c r="Q192" i="30"/>
  <c r="P192" i="30"/>
  <c r="O192" i="30"/>
  <c r="D191" i="30"/>
  <c r="O191" i="30" s="1"/>
  <c r="Q190" i="30"/>
  <c r="O190" i="30"/>
  <c r="P190" i="30" s="1"/>
  <c r="N189" i="30"/>
  <c r="M189" i="30"/>
  <c r="K189" i="30"/>
  <c r="J189" i="30"/>
  <c r="I189" i="30"/>
  <c r="G189" i="30"/>
  <c r="F189" i="30"/>
  <c r="E189" i="30"/>
  <c r="Q188" i="30"/>
  <c r="N188" i="30"/>
  <c r="M188" i="30"/>
  <c r="L188" i="30"/>
  <c r="L189" i="30" s="1"/>
  <c r="K188" i="30"/>
  <c r="J188" i="30"/>
  <c r="I188" i="30"/>
  <c r="H188" i="30"/>
  <c r="H189" i="30" s="1"/>
  <c r="G188" i="30"/>
  <c r="F188" i="30"/>
  <c r="E188" i="30"/>
  <c r="D188" i="30"/>
  <c r="O188" i="30" s="1"/>
  <c r="P188" i="30" s="1"/>
  <c r="C188" i="30"/>
  <c r="Q187" i="30"/>
  <c r="O187" i="30"/>
  <c r="P187" i="30" s="1"/>
  <c r="D186" i="30"/>
  <c r="Q185" i="30"/>
  <c r="O185" i="30"/>
  <c r="P185" i="30" s="1"/>
  <c r="N184" i="30"/>
  <c r="L184" i="30"/>
  <c r="J184" i="30"/>
  <c r="H184" i="30"/>
  <c r="F184" i="30"/>
  <c r="D184" i="30"/>
  <c r="Q183" i="30"/>
  <c r="N183" i="30"/>
  <c r="M183" i="30"/>
  <c r="M184" i="30" s="1"/>
  <c r="L183" i="30"/>
  <c r="K183" i="30"/>
  <c r="K184" i="30" s="1"/>
  <c r="J183" i="30"/>
  <c r="I183" i="30"/>
  <c r="I184" i="30" s="1"/>
  <c r="H183" i="30"/>
  <c r="G183" i="30"/>
  <c r="G184" i="30" s="1"/>
  <c r="F183" i="30"/>
  <c r="E183" i="30"/>
  <c r="D183" i="30"/>
  <c r="C183" i="30"/>
  <c r="C184" i="30" s="1"/>
  <c r="Q184" i="30" s="1"/>
  <c r="Q182" i="30"/>
  <c r="P182" i="30"/>
  <c r="O182" i="30"/>
  <c r="Q181" i="30"/>
  <c r="O181" i="30"/>
  <c r="P181" i="30" s="1"/>
  <c r="Q180" i="30"/>
  <c r="O180" i="30"/>
  <c r="P180" i="30" s="1"/>
  <c r="M179" i="30"/>
  <c r="K179" i="30"/>
  <c r="I179" i="30"/>
  <c r="G179" i="30"/>
  <c r="E179" i="30"/>
  <c r="Q178" i="30"/>
  <c r="P178" i="30"/>
  <c r="N178" i="30"/>
  <c r="N179" i="30" s="1"/>
  <c r="M178" i="30"/>
  <c r="L178" i="30"/>
  <c r="L179" i="30" s="1"/>
  <c r="K178" i="30"/>
  <c r="J178" i="30"/>
  <c r="J179" i="30" s="1"/>
  <c r="I178" i="30"/>
  <c r="H178" i="30"/>
  <c r="H179" i="30" s="1"/>
  <c r="G178" i="30"/>
  <c r="F178" i="30"/>
  <c r="F179" i="30" s="1"/>
  <c r="E178" i="30"/>
  <c r="D178" i="30"/>
  <c r="O178" i="30" s="1"/>
  <c r="C178" i="30"/>
  <c r="Q177" i="30"/>
  <c r="O177" i="30"/>
  <c r="P177" i="30" s="1"/>
  <c r="D176" i="30"/>
  <c r="Q175" i="30"/>
  <c r="O175" i="30"/>
  <c r="P175" i="30" s="1"/>
  <c r="N174" i="30"/>
  <c r="L174" i="30"/>
  <c r="J174" i="30"/>
  <c r="H174" i="30"/>
  <c r="F174" i="30"/>
  <c r="Q173" i="30"/>
  <c r="N173" i="30"/>
  <c r="M173" i="30"/>
  <c r="M174" i="30" s="1"/>
  <c r="L173" i="30"/>
  <c r="K173" i="30"/>
  <c r="K174" i="30" s="1"/>
  <c r="J173" i="30"/>
  <c r="I173" i="30"/>
  <c r="I174" i="30" s="1"/>
  <c r="H173" i="30"/>
  <c r="G173" i="30"/>
  <c r="G174" i="30" s="1"/>
  <c r="F173" i="30"/>
  <c r="E173" i="30"/>
  <c r="D173" i="30"/>
  <c r="C173" i="30"/>
  <c r="Q172" i="30"/>
  <c r="P172" i="30"/>
  <c r="O172" i="30"/>
  <c r="D171" i="30"/>
  <c r="D174" i="30" s="1"/>
  <c r="Q170" i="30"/>
  <c r="P170" i="30"/>
  <c r="O170" i="30"/>
  <c r="M169" i="30"/>
  <c r="K169" i="30"/>
  <c r="I169" i="30"/>
  <c r="G169" i="30"/>
  <c r="E169" i="30"/>
  <c r="N168" i="30"/>
  <c r="N169" i="30" s="1"/>
  <c r="M168" i="30"/>
  <c r="L168" i="30"/>
  <c r="L169" i="30" s="1"/>
  <c r="K168" i="30"/>
  <c r="J168" i="30"/>
  <c r="J169" i="30" s="1"/>
  <c r="I168" i="30"/>
  <c r="H168" i="30"/>
  <c r="H169" i="30" s="1"/>
  <c r="G168" i="30"/>
  <c r="F168" i="30"/>
  <c r="F169" i="30" s="1"/>
  <c r="E168" i="30"/>
  <c r="D168" i="30"/>
  <c r="O168" i="30" s="1"/>
  <c r="P168" i="30" s="1"/>
  <c r="C168" i="30"/>
  <c r="Q168" i="30" s="1"/>
  <c r="Q167" i="30"/>
  <c r="O167" i="30"/>
  <c r="P167" i="30" s="1"/>
  <c r="D166" i="30"/>
  <c r="O166" i="30" s="1"/>
  <c r="Q165" i="30"/>
  <c r="O165" i="30"/>
  <c r="P165" i="30" s="1"/>
  <c r="N164" i="30"/>
  <c r="L164" i="30"/>
  <c r="J164" i="30"/>
  <c r="H164" i="30"/>
  <c r="F164" i="30"/>
  <c r="N163" i="30"/>
  <c r="M163" i="30"/>
  <c r="M164" i="30" s="1"/>
  <c r="L163" i="30"/>
  <c r="K163" i="30"/>
  <c r="K164" i="30" s="1"/>
  <c r="J163" i="30"/>
  <c r="I163" i="30"/>
  <c r="I164" i="30" s="1"/>
  <c r="H163" i="30"/>
  <c r="G163" i="30"/>
  <c r="G164" i="30" s="1"/>
  <c r="F163" i="30"/>
  <c r="E163" i="30"/>
  <c r="E164" i="30" s="1"/>
  <c r="D163" i="30"/>
  <c r="C163" i="30"/>
  <c r="Q163" i="30" s="1"/>
  <c r="Q162" i="30"/>
  <c r="P162" i="30"/>
  <c r="O162" i="30"/>
  <c r="D161" i="30"/>
  <c r="D164" i="30" s="1"/>
  <c r="Q160" i="30"/>
  <c r="P160" i="30"/>
  <c r="O160" i="30"/>
  <c r="K159" i="30"/>
  <c r="I159" i="30"/>
  <c r="G159" i="30"/>
  <c r="Q158" i="30"/>
  <c r="N158" i="30"/>
  <c r="N159" i="30" s="1"/>
  <c r="M158" i="30"/>
  <c r="M159" i="30" s="1"/>
  <c r="L158" i="30"/>
  <c r="L159" i="30" s="1"/>
  <c r="K158" i="30"/>
  <c r="J158" i="30"/>
  <c r="J159" i="30" s="1"/>
  <c r="I158" i="30"/>
  <c r="H158" i="30"/>
  <c r="H159" i="30" s="1"/>
  <c r="G158" i="30"/>
  <c r="F158" i="30"/>
  <c r="F159" i="30" s="1"/>
  <c r="E158" i="30"/>
  <c r="E159" i="30" s="1"/>
  <c r="D158" i="30"/>
  <c r="C158" i="30"/>
  <c r="Q157" i="30"/>
  <c r="P157" i="30"/>
  <c r="O157" i="30"/>
  <c r="D156" i="30"/>
  <c r="Q155" i="30"/>
  <c r="O155" i="30"/>
  <c r="P155" i="30" s="1"/>
  <c r="K154" i="30"/>
  <c r="G154" i="30"/>
  <c r="F154" i="30"/>
  <c r="Q153" i="30"/>
  <c r="N153" i="30"/>
  <c r="N154" i="30" s="1"/>
  <c r="M153" i="30"/>
  <c r="M154" i="30" s="1"/>
  <c r="L153" i="30"/>
  <c r="L154" i="30" s="1"/>
  <c r="K153" i="30"/>
  <c r="J153" i="30"/>
  <c r="J154" i="30" s="1"/>
  <c r="I153" i="30"/>
  <c r="I154" i="30" s="1"/>
  <c r="H153" i="30"/>
  <c r="H154" i="30" s="1"/>
  <c r="G153" i="30"/>
  <c r="F153" i="30"/>
  <c r="E153" i="30"/>
  <c r="E154" i="30" s="1"/>
  <c r="D153" i="30"/>
  <c r="O153" i="30" s="1"/>
  <c r="P153" i="30" s="1"/>
  <c r="C153" i="30"/>
  <c r="Q152" i="30"/>
  <c r="O152" i="30"/>
  <c r="P152" i="30" s="1"/>
  <c r="D151" i="30"/>
  <c r="Q150" i="30"/>
  <c r="P150" i="30"/>
  <c r="O150" i="30"/>
  <c r="N149" i="30"/>
  <c r="L149" i="30"/>
  <c r="K149" i="30"/>
  <c r="J149" i="30"/>
  <c r="H149" i="30"/>
  <c r="G149" i="30"/>
  <c r="Q148" i="30"/>
  <c r="N148" i="30"/>
  <c r="M148" i="30"/>
  <c r="M149" i="30" s="1"/>
  <c r="L148" i="30"/>
  <c r="K148" i="30"/>
  <c r="J148" i="30"/>
  <c r="I148" i="30"/>
  <c r="I149" i="30" s="1"/>
  <c r="H148" i="30"/>
  <c r="G148" i="30"/>
  <c r="F148" i="30"/>
  <c r="F149" i="30" s="1"/>
  <c r="E148" i="30"/>
  <c r="D148" i="30"/>
  <c r="C148" i="30"/>
  <c r="Q147" i="30"/>
  <c r="P147" i="30"/>
  <c r="O147" i="30"/>
  <c r="D146" i="30"/>
  <c r="D149" i="30" s="1"/>
  <c r="Q145" i="30"/>
  <c r="P145" i="30"/>
  <c r="O145" i="30"/>
  <c r="M144" i="30"/>
  <c r="L144" i="30"/>
  <c r="K144" i="30"/>
  <c r="I144" i="30"/>
  <c r="H144" i="30"/>
  <c r="E144" i="30"/>
  <c r="N143" i="30"/>
  <c r="N144" i="30" s="1"/>
  <c r="M143" i="30"/>
  <c r="L143" i="30"/>
  <c r="K143" i="30"/>
  <c r="J143" i="30"/>
  <c r="J144" i="30" s="1"/>
  <c r="I143" i="30"/>
  <c r="H143" i="30"/>
  <c r="G143" i="30"/>
  <c r="G144" i="30" s="1"/>
  <c r="F143" i="30"/>
  <c r="F144" i="30" s="1"/>
  <c r="E143" i="30"/>
  <c r="D143" i="30"/>
  <c r="C143" i="30"/>
  <c r="Q143" i="30" s="1"/>
  <c r="Q142" i="30"/>
  <c r="O142" i="30"/>
  <c r="P142" i="30" s="1"/>
  <c r="D141" i="30"/>
  <c r="O141" i="30" s="1"/>
  <c r="Q140" i="30"/>
  <c r="O140" i="30"/>
  <c r="P140" i="30" s="1"/>
  <c r="N139" i="30"/>
  <c r="M139" i="30"/>
  <c r="L139" i="30"/>
  <c r="J139" i="30"/>
  <c r="I139" i="30"/>
  <c r="F139" i="30"/>
  <c r="E139" i="30"/>
  <c r="N138" i="30"/>
  <c r="M138" i="30"/>
  <c r="L138" i="30"/>
  <c r="K138" i="30"/>
  <c r="K139" i="30" s="1"/>
  <c r="J138" i="30"/>
  <c r="I138" i="30"/>
  <c r="H138" i="30"/>
  <c r="H139" i="30" s="1"/>
  <c r="G138" i="30"/>
  <c r="G139" i="30" s="1"/>
  <c r="F138" i="30"/>
  <c r="E138" i="30"/>
  <c r="D138" i="30"/>
  <c r="C138" i="30"/>
  <c r="Q138" i="30" s="1"/>
  <c r="Q137" i="30"/>
  <c r="O137" i="30"/>
  <c r="P137" i="30" s="1"/>
  <c r="D136" i="30"/>
  <c r="O136" i="30" s="1"/>
  <c r="Q135" i="30"/>
  <c r="O135" i="30"/>
  <c r="P135" i="30" s="1"/>
  <c r="N134" i="30"/>
  <c r="K134" i="30"/>
  <c r="J134" i="30"/>
  <c r="I134" i="30"/>
  <c r="G134" i="30"/>
  <c r="F134" i="30"/>
  <c r="Q133" i="30"/>
  <c r="N133" i="30"/>
  <c r="M133" i="30"/>
  <c r="M134" i="30" s="1"/>
  <c r="L133" i="30"/>
  <c r="L134" i="30" s="1"/>
  <c r="K133" i="30"/>
  <c r="J133" i="30"/>
  <c r="I133" i="30"/>
  <c r="H133" i="30"/>
  <c r="H134" i="30" s="1"/>
  <c r="G133" i="30"/>
  <c r="F133" i="30"/>
  <c r="E133" i="30"/>
  <c r="E134" i="30" s="1"/>
  <c r="D133" i="30"/>
  <c r="O133" i="30" s="1"/>
  <c r="P133" i="30" s="1"/>
  <c r="C133" i="30"/>
  <c r="Q132" i="30"/>
  <c r="O132" i="30"/>
  <c r="P132" i="30" s="1"/>
  <c r="D131" i="30"/>
  <c r="Q130" i="30"/>
  <c r="P130" i="30"/>
  <c r="O130" i="30"/>
  <c r="N129" i="30"/>
  <c r="K129" i="30"/>
  <c r="J129" i="30"/>
  <c r="G129" i="30"/>
  <c r="F129" i="30"/>
  <c r="Q128" i="30"/>
  <c r="M128" i="30"/>
  <c r="M129" i="30" s="1"/>
  <c r="L128" i="30"/>
  <c r="L129" i="30" s="1"/>
  <c r="K128" i="30"/>
  <c r="J128" i="30"/>
  <c r="I128" i="30"/>
  <c r="I129" i="30" s="1"/>
  <c r="H128" i="30"/>
  <c r="H129" i="30" s="1"/>
  <c r="G128" i="30"/>
  <c r="F128" i="30"/>
  <c r="E128" i="30"/>
  <c r="E129" i="30" s="1"/>
  <c r="D128" i="30"/>
  <c r="O128" i="30" s="1"/>
  <c r="P128" i="30" s="1"/>
  <c r="C128" i="30"/>
  <c r="Q127" i="30"/>
  <c r="O127" i="30"/>
  <c r="P127" i="30" s="1"/>
  <c r="D126" i="30"/>
  <c r="O126" i="30" s="1"/>
  <c r="Q125" i="30"/>
  <c r="O125" i="30"/>
  <c r="P125" i="30" s="1"/>
  <c r="L124" i="30"/>
  <c r="K124" i="30"/>
  <c r="H124" i="30"/>
  <c r="G124" i="30"/>
  <c r="Q123" i="30"/>
  <c r="N123" i="30"/>
  <c r="N124" i="30" s="1"/>
  <c r="M123" i="30"/>
  <c r="L123" i="30"/>
  <c r="K123" i="30"/>
  <c r="J123" i="30"/>
  <c r="J124" i="30" s="1"/>
  <c r="I123" i="30"/>
  <c r="H123" i="30"/>
  <c r="G123" i="30"/>
  <c r="F123" i="30"/>
  <c r="F124" i="30" s="1"/>
  <c r="E123" i="30"/>
  <c r="D123" i="30"/>
  <c r="C123" i="30"/>
  <c r="Q122" i="30"/>
  <c r="P122" i="30"/>
  <c r="O122" i="30"/>
  <c r="D121" i="30"/>
  <c r="D124" i="30" s="1"/>
  <c r="Q120" i="30"/>
  <c r="P120" i="30"/>
  <c r="O120" i="30"/>
  <c r="M119" i="30"/>
  <c r="L119" i="30"/>
  <c r="K119" i="30"/>
  <c r="I119" i="30"/>
  <c r="H119" i="30"/>
  <c r="H114" i="30" s="1"/>
  <c r="E119" i="30"/>
  <c r="N118" i="30"/>
  <c r="M118" i="30"/>
  <c r="L118" i="30"/>
  <c r="K118" i="30"/>
  <c r="J118" i="30"/>
  <c r="I118" i="30"/>
  <c r="H118" i="30"/>
  <c r="G118" i="30"/>
  <c r="G119" i="30" s="1"/>
  <c r="G114" i="30" s="1"/>
  <c r="F118" i="30"/>
  <c r="E118" i="30"/>
  <c r="D118" i="30"/>
  <c r="C118" i="30"/>
  <c r="Q118" i="30" s="1"/>
  <c r="Q117" i="30"/>
  <c r="O117" i="30"/>
  <c r="P117" i="30" s="1"/>
  <c r="D116" i="30"/>
  <c r="O116" i="30" s="1"/>
  <c r="Q115" i="30"/>
  <c r="O115" i="30"/>
  <c r="P115" i="30" s="1"/>
  <c r="L113" i="30"/>
  <c r="D113" i="30"/>
  <c r="N112" i="30"/>
  <c r="N99" i="30" s="1"/>
  <c r="M112" i="30"/>
  <c r="L112" i="30"/>
  <c r="K112" i="30"/>
  <c r="J112" i="30"/>
  <c r="J99" i="30" s="1"/>
  <c r="I112" i="30"/>
  <c r="G112" i="30"/>
  <c r="E112" i="30"/>
  <c r="E99" i="30" s="1"/>
  <c r="Q111" i="30"/>
  <c r="O111" i="30"/>
  <c r="P111" i="30" s="1"/>
  <c r="N110" i="30"/>
  <c r="M110" i="30"/>
  <c r="L110" i="30"/>
  <c r="K110" i="30"/>
  <c r="J110" i="30"/>
  <c r="I110" i="30"/>
  <c r="H110" i="30"/>
  <c r="G110" i="30"/>
  <c r="F110" i="30"/>
  <c r="E110" i="30"/>
  <c r="Q109" i="30"/>
  <c r="O109" i="30"/>
  <c r="P109" i="30" s="1"/>
  <c r="D108" i="30"/>
  <c r="O108" i="30" s="1"/>
  <c r="Q107" i="30"/>
  <c r="O107" i="30"/>
  <c r="P107" i="30" s="1"/>
  <c r="N106" i="30"/>
  <c r="M106" i="30"/>
  <c r="L106" i="30"/>
  <c r="J106" i="30"/>
  <c r="I106" i="30"/>
  <c r="F106" i="30"/>
  <c r="E106" i="30"/>
  <c r="N105" i="30"/>
  <c r="M105" i="30"/>
  <c r="L105" i="30"/>
  <c r="L100" i="30" s="1"/>
  <c r="K105" i="30"/>
  <c r="J105" i="30"/>
  <c r="I105" i="30"/>
  <c r="H105" i="30"/>
  <c r="H106" i="30" s="1"/>
  <c r="H101" i="30" s="1"/>
  <c r="G105" i="30"/>
  <c r="F105" i="30"/>
  <c r="E105" i="30"/>
  <c r="D105" i="30"/>
  <c r="D100" i="30" s="1"/>
  <c r="C105" i="30"/>
  <c r="Q104" i="30"/>
  <c r="O104" i="30"/>
  <c r="P104" i="30" s="1"/>
  <c r="D103" i="30"/>
  <c r="C103" i="30" s="1"/>
  <c r="Q102" i="30"/>
  <c r="O102" i="30"/>
  <c r="P102" i="30" s="1"/>
  <c r="M99" i="30"/>
  <c r="L99" i="30"/>
  <c r="K99" i="30"/>
  <c r="I99" i="30"/>
  <c r="G99" i="30"/>
  <c r="Q98" i="30"/>
  <c r="P98" i="30"/>
  <c r="O98" i="30"/>
  <c r="M97" i="30"/>
  <c r="L97" i="30"/>
  <c r="I97" i="30"/>
  <c r="H97" i="30"/>
  <c r="E97" i="30"/>
  <c r="N96" i="30"/>
  <c r="N97" i="30" s="1"/>
  <c r="M96" i="30"/>
  <c r="L96" i="30"/>
  <c r="K96" i="30"/>
  <c r="K97" i="30" s="1"/>
  <c r="J96" i="30"/>
  <c r="J97" i="30" s="1"/>
  <c r="I96" i="30"/>
  <c r="H96" i="30"/>
  <c r="G96" i="30"/>
  <c r="G97" i="30" s="1"/>
  <c r="F96" i="30"/>
  <c r="F97" i="30" s="1"/>
  <c r="E96" i="30"/>
  <c r="D96" i="30"/>
  <c r="C96" i="30"/>
  <c r="Q96" i="30" s="1"/>
  <c r="Q95" i="30"/>
  <c r="O95" i="30"/>
  <c r="P95" i="30" s="1"/>
  <c r="D94" i="30"/>
  <c r="O94" i="30" s="1"/>
  <c r="Q93" i="30"/>
  <c r="O93" i="30"/>
  <c r="P93" i="30" s="1"/>
  <c r="N92" i="30"/>
  <c r="M92" i="30"/>
  <c r="L92" i="30"/>
  <c r="K92" i="30"/>
  <c r="J92" i="30"/>
  <c r="I92" i="30"/>
  <c r="I71" i="30" s="1"/>
  <c r="H92" i="30"/>
  <c r="G92" i="30"/>
  <c r="F92" i="30"/>
  <c r="E92" i="30"/>
  <c r="Q91" i="30"/>
  <c r="O91" i="30"/>
  <c r="P91" i="30" s="1"/>
  <c r="D90" i="30"/>
  <c r="C90" i="30" s="1"/>
  <c r="Q89" i="30"/>
  <c r="P89" i="30"/>
  <c r="O89" i="30"/>
  <c r="N88" i="30"/>
  <c r="L88" i="30"/>
  <c r="K88" i="30"/>
  <c r="J88" i="30"/>
  <c r="J71" i="30" s="1"/>
  <c r="H88" i="30"/>
  <c r="G88" i="30"/>
  <c r="Q87" i="30"/>
  <c r="N87" i="30"/>
  <c r="M87" i="30"/>
  <c r="M88" i="30" s="1"/>
  <c r="L87" i="30"/>
  <c r="K87" i="30"/>
  <c r="J87" i="30"/>
  <c r="I87" i="30"/>
  <c r="I88" i="30" s="1"/>
  <c r="H87" i="30"/>
  <c r="G87" i="30"/>
  <c r="F87" i="30"/>
  <c r="F88" i="30" s="1"/>
  <c r="F71" i="30" s="1"/>
  <c r="E87" i="30"/>
  <c r="D87" i="30"/>
  <c r="C87" i="30"/>
  <c r="Q86" i="30"/>
  <c r="P86" i="30"/>
  <c r="O86" i="30"/>
  <c r="D85" i="30"/>
  <c r="O85" i="30" s="1"/>
  <c r="Q84" i="30"/>
  <c r="P84" i="30"/>
  <c r="O84" i="30"/>
  <c r="N83" i="30"/>
  <c r="M83" i="30"/>
  <c r="L83" i="30"/>
  <c r="K83" i="30"/>
  <c r="J83" i="30"/>
  <c r="I83" i="30"/>
  <c r="H83" i="30"/>
  <c r="G83" i="30"/>
  <c r="G71" i="30" s="1"/>
  <c r="F83" i="30"/>
  <c r="E83" i="30"/>
  <c r="Q82" i="30"/>
  <c r="O82" i="30"/>
  <c r="P82" i="30" s="1"/>
  <c r="D81" i="30"/>
  <c r="O81" i="30" s="1"/>
  <c r="Q80" i="30"/>
  <c r="O80" i="30"/>
  <c r="P80" i="30" s="1"/>
  <c r="N79" i="30"/>
  <c r="M79" i="30"/>
  <c r="L79" i="30"/>
  <c r="K79" i="30"/>
  <c r="J79" i="30"/>
  <c r="I79" i="30"/>
  <c r="H79" i="30"/>
  <c r="G79" i="30"/>
  <c r="F79" i="30"/>
  <c r="E79" i="30"/>
  <c r="Q78" i="30"/>
  <c r="P78" i="30"/>
  <c r="O78" i="30"/>
  <c r="D77" i="30"/>
  <c r="D79" i="30" s="1"/>
  <c r="O79" i="30" s="1"/>
  <c r="Q76" i="30"/>
  <c r="P76" i="30"/>
  <c r="O76" i="30"/>
  <c r="N75" i="30"/>
  <c r="M75" i="30"/>
  <c r="L75" i="30"/>
  <c r="K75" i="30"/>
  <c r="J75" i="30"/>
  <c r="I75" i="30"/>
  <c r="H75" i="30"/>
  <c r="G75" i="30"/>
  <c r="F75" i="30"/>
  <c r="E75" i="30"/>
  <c r="Q74" i="30"/>
  <c r="O74" i="30"/>
  <c r="P74" i="30" s="1"/>
  <c r="D73" i="30"/>
  <c r="O73" i="30" s="1"/>
  <c r="Q72" i="30"/>
  <c r="O72" i="30"/>
  <c r="P72" i="30" s="1"/>
  <c r="N71" i="30"/>
  <c r="M71" i="30"/>
  <c r="N70" i="30"/>
  <c r="M70" i="30"/>
  <c r="L70" i="30"/>
  <c r="K70" i="30"/>
  <c r="J70" i="30"/>
  <c r="I70" i="30"/>
  <c r="H70" i="30"/>
  <c r="G70" i="30"/>
  <c r="F70" i="30"/>
  <c r="E70" i="30"/>
  <c r="D70" i="30"/>
  <c r="O70" i="30" s="1"/>
  <c r="C70" i="30"/>
  <c r="Q70" i="30" s="1"/>
  <c r="N69" i="30"/>
  <c r="M69" i="30"/>
  <c r="L69" i="30"/>
  <c r="K69" i="30"/>
  <c r="J69" i="30"/>
  <c r="I69" i="30"/>
  <c r="G69" i="30"/>
  <c r="E69" i="30"/>
  <c r="Q68" i="30"/>
  <c r="O68" i="30"/>
  <c r="P68" i="30" s="1"/>
  <c r="N67" i="30"/>
  <c r="L67" i="30"/>
  <c r="K67" i="30"/>
  <c r="J67" i="30"/>
  <c r="H67" i="30"/>
  <c r="G67" i="30"/>
  <c r="F67" i="30"/>
  <c r="Q66" i="30"/>
  <c r="N66" i="30"/>
  <c r="M66" i="30"/>
  <c r="M67" i="30" s="1"/>
  <c r="L66" i="30"/>
  <c r="K66" i="30"/>
  <c r="J66" i="30"/>
  <c r="I66" i="30"/>
  <c r="I67" i="30" s="1"/>
  <c r="H66" i="30"/>
  <c r="G66" i="30"/>
  <c r="F66" i="30"/>
  <c r="E66" i="30"/>
  <c r="E67" i="30" s="1"/>
  <c r="D66" i="30"/>
  <c r="C66" i="30"/>
  <c r="Q65" i="30"/>
  <c r="P65" i="30"/>
  <c r="O65" i="30"/>
  <c r="D64" i="30"/>
  <c r="D67" i="30" s="1"/>
  <c r="Q63" i="30"/>
  <c r="P63" i="30"/>
  <c r="O63" i="30"/>
  <c r="M62" i="30"/>
  <c r="L62" i="30"/>
  <c r="K62" i="30"/>
  <c r="I62" i="30"/>
  <c r="H62" i="30"/>
  <c r="G62" i="30"/>
  <c r="E62" i="30"/>
  <c r="D62" i="30"/>
  <c r="C62" i="30"/>
  <c r="Q62" i="30" s="1"/>
  <c r="N61" i="30"/>
  <c r="N62" i="30" s="1"/>
  <c r="N46" i="30" s="1"/>
  <c r="M61" i="30"/>
  <c r="L61" i="30"/>
  <c r="K61" i="30"/>
  <c r="K45" i="30" s="1"/>
  <c r="J61" i="30"/>
  <c r="J62" i="30" s="1"/>
  <c r="J46" i="30" s="1"/>
  <c r="I61" i="30"/>
  <c r="H61" i="30"/>
  <c r="G61" i="30"/>
  <c r="G45" i="30" s="1"/>
  <c r="F61" i="30"/>
  <c r="F62" i="30" s="1"/>
  <c r="E61" i="30"/>
  <c r="D61" i="30"/>
  <c r="C61" i="30"/>
  <c r="Q61" i="30" s="1"/>
  <c r="P60" i="30"/>
  <c r="O60" i="30"/>
  <c r="O59" i="30"/>
  <c r="P59" i="30" s="1"/>
  <c r="O58" i="30"/>
  <c r="Q58" i="30" s="1"/>
  <c r="Q57" i="30"/>
  <c r="O57" i="30"/>
  <c r="P57" i="30" s="1"/>
  <c r="Q56" i="30"/>
  <c r="P56" i="30"/>
  <c r="O56" i="30"/>
  <c r="N55" i="30"/>
  <c r="M55" i="30"/>
  <c r="L55" i="30"/>
  <c r="K55" i="30"/>
  <c r="K46" i="30" s="1"/>
  <c r="J55" i="30"/>
  <c r="I55" i="30"/>
  <c r="H55" i="30"/>
  <c r="G55" i="30"/>
  <c r="G46" i="30" s="1"/>
  <c r="F55" i="30"/>
  <c r="E55" i="30"/>
  <c r="O54" i="30"/>
  <c r="Q54" i="30" s="1"/>
  <c r="D53" i="30"/>
  <c r="O53" i="30" s="1"/>
  <c r="O52" i="30"/>
  <c r="Q52" i="30" s="1"/>
  <c r="N51" i="30"/>
  <c r="N242" i="30" s="1"/>
  <c r="M51" i="30"/>
  <c r="M242" i="30" s="1"/>
  <c r="K51" i="30"/>
  <c r="J51" i="30"/>
  <c r="I51" i="30"/>
  <c r="I242" i="30" s="1"/>
  <c r="G51" i="30"/>
  <c r="F51" i="30"/>
  <c r="F242" i="30" s="1"/>
  <c r="E51" i="30"/>
  <c r="N50" i="30"/>
  <c r="N241" i="30" s="1"/>
  <c r="M50" i="30"/>
  <c r="M241" i="30" s="1"/>
  <c r="L50" i="30"/>
  <c r="L241" i="30" s="1"/>
  <c r="K50" i="30"/>
  <c r="K241" i="30" s="1"/>
  <c r="J50" i="30"/>
  <c r="J241" i="30" s="1"/>
  <c r="I50" i="30"/>
  <c r="I241" i="30" s="1"/>
  <c r="H50" i="30"/>
  <c r="H241" i="30" s="1"/>
  <c r="G50" i="30"/>
  <c r="G241" i="30" s="1"/>
  <c r="F50" i="30"/>
  <c r="F241" i="30" s="1"/>
  <c r="E50" i="30"/>
  <c r="E241" i="30" s="1"/>
  <c r="D50" i="30"/>
  <c r="D241" i="30" s="1"/>
  <c r="O241" i="30" s="1"/>
  <c r="P241" i="30" s="1"/>
  <c r="C50" i="30"/>
  <c r="C241" i="30" s="1"/>
  <c r="Q241" i="30" s="1"/>
  <c r="O49" i="30"/>
  <c r="P49" i="30" s="1"/>
  <c r="D48" i="30"/>
  <c r="D51" i="30" s="1"/>
  <c r="O47" i="30"/>
  <c r="P47" i="30" s="1"/>
  <c r="M45" i="30"/>
  <c r="I45" i="30"/>
  <c r="E45" i="30"/>
  <c r="N44" i="30"/>
  <c r="N240" i="30" s="1"/>
  <c r="J44" i="30"/>
  <c r="J240" i="30" s="1"/>
  <c r="O43" i="30"/>
  <c r="Q43" i="30" s="1"/>
  <c r="N42" i="30"/>
  <c r="N33" i="30" s="1"/>
  <c r="M42" i="30"/>
  <c r="L42" i="30"/>
  <c r="K42" i="30"/>
  <c r="J42" i="30"/>
  <c r="J33" i="30" s="1"/>
  <c r="I42" i="30"/>
  <c r="H42" i="30"/>
  <c r="G42" i="30"/>
  <c r="F42" i="30"/>
  <c r="F33" i="30" s="1"/>
  <c r="E42" i="30"/>
  <c r="Q41" i="30"/>
  <c r="O41" i="30"/>
  <c r="P41" i="30" s="1"/>
  <c r="D40" i="30"/>
  <c r="O40" i="30" s="1"/>
  <c r="Q39" i="30"/>
  <c r="O39" i="30"/>
  <c r="P39" i="30" s="1"/>
  <c r="N38" i="30"/>
  <c r="M38" i="30"/>
  <c r="L38" i="30"/>
  <c r="L33" i="30" s="1"/>
  <c r="J38" i="30"/>
  <c r="I38" i="30"/>
  <c r="H38" i="30"/>
  <c r="H33" i="30" s="1"/>
  <c r="F38" i="30"/>
  <c r="E38" i="30"/>
  <c r="N37" i="30"/>
  <c r="M37" i="30"/>
  <c r="L37" i="30"/>
  <c r="K37" i="30"/>
  <c r="J37" i="30"/>
  <c r="I37" i="30"/>
  <c r="H37" i="30"/>
  <c r="G37" i="30"/>
  <c r="O37" i="30" s="1"/>
  <c r="F37" i="30"/>
  <c r="E37" i="30"/>
  <c r="D37" i="30"/>
  <c r="C37" i="30"/>
  <c r="C32" i="30" s="1"/>
  <c r="O36" i="30"/>
  <c r="Q36" i="30" s="1"/>
  <c r="D35" i="30"/>
  <c r="D38" i="30" s="1"/>
  <c r="O34" i="30"/>
  <c r="Q34" i="30" s="1"/>
  <c r="M33" i="30"/>
  <c r="I33" i="30"/>
  <c r="E33" i="30"/>
  <c r="N32" i="30"/>
  <c r="M32" i="30"/>
  <c r="L32" i="30"/>
  <c r="J32" i="30"/>
  <c r="I32" i="30"/>
  <c r="H32" i="30"/>
  <c r="F32" i="30"/>
  <c r="E32" i="30"/>
  <c r="D32" i="30"/>
  <c r="N31" i="30"/>
  <c r="M31" i="30"/>
  <c r="L31" i="30"/>
  <c r="K31" i="30"/>
  <c r="J31" i="30"/>
  <c r="I31" i="30"/>
  <c r="G31" i="30"/>
  <c r="E31" i="30"/>
  <c r="Q30" i="30"/>
  <c r="P30" i="30"/>
  <c r="O30" i="30"/>
  <c r="M29" i="30"/>
  <c r="L29" i="30"/>
  <c r="K29" i="30"/>
  <c r="I29" i="30"/>
  <c r="H29" i="30"/>
  <c r="G29" i="30"/>
  <c r="E29" i="30"/>
  <c r="N28" i="30"/>
  <c r="N29" i="30" s="1"/>
  <c r="M28" i="30"/>
  <c r="L28" i="30"/>
  <c r="K28" i="30"/>
  <c r="J28" i="30"/>
  <c r="J29" i="30" s="1"/>
  <c r="I28" i="30"/>
  <c r="H28" i="30"/>
  <c r="G28" i="30"/>
  <c r="F28" i="30"/>
  <c r="E28" i="30"/>
  <c r="D28" i="30"/>
  <c r="C28" i="30"/>
  <c r="Q27" i="30"/>
  <c r="O27" i="30"/>
  <c r="P27" i="30" s="1"/>
  <c r="Q26" i="30"/>
  <c r="P26" i="30"/>
  <c r="O26" i="30"/>
  <c r="D25" i="30"/>
  <c r="D29" i="30" s="1"/>
  <c r="C25" i="30"/>
  <c r="C29" i="30" s="1"/>
  <c r="Q24" i="30"/>
  <c r="P24" i="30"/>
  <c r="O24" i="30"/>
  <c r="M23" i="30"/>
  <c r="L23" i="30"/>
  <c r="K23" i="30"/>
  <c r="I23" i="30"/>
  <c r="H23" i="30"/>
  <c r="G23" i="30"/>
  <c r="E23" i="30"/>
  <c r="N22" i="30"/>
  <c r="N23" i="30" s="1"/>
  <c r="M22" i="30"/>
  <c r="L22" i="30"/>
  <c r="K22" i="30"/>
  <c r="J22" i="30"/>
  <c r="J23" i="30" s="1"/>
  <c r="I22" i="30"/>
  <c r="H22" i="30"/>
  <c r="G22" i="30"/>
  <c r="F22" i="30"/>
  <c r="E22" i="30"/>
  <c r="D22" i="30"/>
  <c r="C22" i="30"/>
  <c r="Q21" i="30"/>
  <c r="O21" i="30"/>
  <c r="P21" i="30" s="1"/>
  <c r="Q20" i="30"/>
  <c r="P20" i="30"/>
  <c r="O20" i="30"/>
  <c r="D19" i="30"/>
  <c r="O19" i="30" s="1"/>
  <c r="C19" i="30"/>
  <c r="C23" i="30" s="1"/>
  <c r="Q18" i="30"/>
  <c r="P18" i="30"/>
  <c r="O18" i="30"/>
  <c r="M17" i="30"/>
  <c r="L17" i="30"/>
  <c r="K17" i="30"/>
  <c r="I17" i="30"/>
  <c r="H17" i="30"/>
  <c r="G17" i="30"/>
  <c r="E17" i="30"/>
  <c r="N16" i="30"/>
  <c r="M16" i="30"/>
  <c r="M237" i="30" s="1"/>
  <c r="M246" i="30" s="1"/>
  <c r="L16" i="30"/>
  <c r="K16" i="30"/>
  <c r="J16" i="30"/>
  <c r="I16" i="30"/>
  <c r="H16" i="30"/>
  <c r="G16" i="30"/>
  <c r="F16" i="30"/>
  <c r="E16" i="30"/>
  <c r="D16" i="30"/>
  <c r="C16" i="30"/>
  <c r="Q15" i="30"/>
  <c r="O15" i="30"/>
  <c r="P15" i="30" s="1"/>
  <c r="Q14" i="30"/>
  <c r="P14" i="30"/>
  <c r="O14" i="30"/>
  <c r="D13" i="30"/>
  <c r="O13" i="30" s="1"/>
  <c r="O64" i="30" l="1"/>
  <c r="C13" i="30"/>
  <c r="C17" i="30" s="1"/>
  <c r="C35" i="30"/>
  <c r="C38" i="30" s="1"/>
  <c r="C33" i="30" s="1"/>
  <c r="C53" i="30"/>
  <c r="C55" i="30" s="1"/>
  <c r="C146" i="30"/>
  <c r="Q146" i="30" s="1"/>
  <c r="D69" i="30"/>
  <c r="O69" i="30" s="1"/>
  <c r="C73" i="30"/>
  <c r="Q73" i="30" s="1"/>
  <c r="O121" i="30"/>
  <c r="C171" i="30"/>
  <c r="Q171" i="30" s="1"/>
  <c r="C215" i="30"/>
  <c r="Q215" i="30" s="1"/>
  <c r="D119" i="30"/>
  <c r="O77" i="30"/>
  <c r="C85" i="30"/>
  <c r="Q85" i="30" s="1"/>
  <c r="C136" i="30"/>
  <c r="C139" i="30" s="1"/>
  <c r="Q139" i="30" s="1"/>
  <c r="Q205" i="30"/>
  <c r="C208" i="30"/>
  <c r="Q208" i="30" s="1"/>
  <c r="C149" i="30"/>
  <c r="Q149" i="30" s="1"/>
  <c r="D17" i="30"/>
  <c r="D23" i="30"/>
  <c r="O25" i="30"/>
  <c r="P25" i="30" s="1"/>
  <c r="D31" i="30"/>
  <c r="O31" i="30" s="1"/>
  <c r="D44" i="30"/>
  <c r="D240" i="30" s="1"/>
  <c r="O240" i="30" s="1"/>
  <c r="C64" i="30"/>
  <c r="O67" i="30"/>
  <c r="C77" i="30"/>
  <c r="C79" i="30" s="1"/>
  <c r="Q79" i="30" s="1"/>
  <c r="D88" i="30"/>
  <c r="C108" i="30"/>
  <c r="Q108" i="30" s="1"/>
  <c r="C116" i="30"/>
  <c r="C121" i="30"/>
  <c r="P121" i="30" s="1"/>
  <c r="C141" i="30"/>
  <c r="C144" i="30" s="1"/>
  <c r="Q144" i="30" s="1"/>
  <c r="D144" i="30"/>
  <c r="O146" i="30"/>
  <c r="P146" i="30" s="1"/>
  <c r="O171" i="30"/>
  <c r="P171" i="30" s="1"/>
  <c r="D208" i="30"/>
  <c r="O208" i="30" s="1"/>
  <c r="P208" i="30" s="1"/>
  <c r="O215" i="30"/>
  <c r="P77" i="30"/>
  <c r="D194" i="30"/>
  <c r="D97" i="30"/>
  <c r="O97" i="30" s="1"/>
  <c r="O161" i="30"/>
  <c r="O205" i="30"/>
  <c r="P205" i="30" s="1"/>
  <c r="C40" i="30"/>
  <c r="C42" i="30" s="1"/>
  <c r="C94" i="30"/>
  <c r="Q94" i="30" s="1"/>
  <c r="C161" i="30"/>
  <c r="Q161" i="30" s="1"/>
  <c r="C191" i="30"/>
  <c r="D33" i="31"/>
  <c r="M33" i="31" s="1"/>
  <c r="M38" i="31"/>
  <c r="M23" i="31"/>
  <c r="N23" i="31" s="1"/>
  <c r="M158" i="31"/>
  <c r="N158" i="31" s="1"/>
  <c r="E236" i="31"/>
  <c r="E245" i="31" s="1"/>
  <c r="I236" i="31"/>
  <c r="I245" i="31" s="1"/>
  <c r="E17" i="31"/>
  <c r="I17" i="31"/>
  <c r="E244" i="31"/>
  <c r="I231" i="31"/>
  <c r="I235" i="31"/>
  <c r="I244" i="31" s="1"/>
  <c r="I247" i="31" s="1"/>
  <c r="M31" i="31"/>
  <c r="N31" i="31" s="1"/>
  <c r="C38" i="31"/>
  <c r="C33" i="31" s="1"/>
  <c r="C237" i="31" s="1"/>
  <c r="F45" i="31"/>
  <c r="J45" i="31"/>
  <c r="C51" i="31"/>
  <c r="G51" i="31"/>
  <c r="K51" i="31"/>
  <c r="M65" i="31"/>
  <c r="N65" i="31" s="1"/>
  <c r="D70" i="31"/>
  <c r="M70" i="31" s="1"/>
  <c r="N72" i="31"/>
  <c r="M86" i="31"/>
  <c r="N86" i="31" s="1"/>
  <c r="M91" i="31"/>
  <c r="N91" i="31" s="1"/>
  <c r="J112" i="31"/>
  <c r="M117" i="31"/>
  <c r="N117" i="31" s="1"/>
  <c r="L112" i="31"/>
  <c r="L118" i="31"/>
  <c r="L113" i="31" s="1"/>
  <c r="K118" i="31"/>
  <c r="K113" i="31" s="1"/>
  <c r="M123" i="31"/>
  <c r="N123" i="31" s="1"/>
  <c r="J113" i="31"/>
  <c r="F128" i="31"/>
  <c r="M128" i="31" s="1"/>
  <c r="N128" i="31" s="1"/>
  <c r="M133" i="31"/>
  <c r="N133" i="31" s="1"/>
  <c r="M147" i="31"/>
  <c r="N147" i="31" s="1"/>
  <c r="M163" i="31"/>
  <c r="N163" i="31" s="1"/>
  <c r="M172" i="31"/>
  <c r="N172" i="31" s="1"/>
  <c r="D173" i="31"/>
  <c r="M173" i="31" s="1"/>
  <c r="N173" i="31" s="1"/>
  <c r="E231" i="31"/>
  <c r="N13" i="31"/>
  <c r="F236" i="31"/>
  <c r="F245" i="31" s="1"/>
  <c r="J236" i="31"/>
  <c r="J245" i="31" s="1"/>
  <c r="F17" i="31"/>
  <c r="J17" i="31"/>
  <c r="M22" i="31"/>
  <c r="N22" i="31" s="1"/>
  <c r="F235" i="31"/>
  <c r="F244" i="31" s="1"/>
  <c r="F247" i="31" s="1"/>
  <c r="F231" i="31"/>
  <c r="J235" i="31"/>
  <c r="J244" i="31" s="1"/>
  <c r="J247" i="31" s="1"/>
  <c r="J231" i="31"/>
  <c r="N35" i="31"/>
  <c r="C44" i="31"/>
  <c r="C239" i="31" s="1"/>
  <c r="C45" i="31"/>
  <c r="G45" i="31"/>
  <c r="M45" i="31" s="1"/>
  <c r="N45" i="31" s="1"/>
  <c r="K45" i="31"/>
  <c r="K232" i="31" s="1"/>
  <c r="M240" i="31"/>
  <c r="N240" i="31" s="1"/>
  <c r="D51" i="31"/>
  <c r="H51" i="31"/>
  <c r="L51" i="31"/>
  <c r="M60" i="31"/>
  <c r="N60" i="31" s="1"/>
  <c r="D69" i="31"/>
  <c r="H69" i="31"/>
  <c r="L69" i="31"/>
  <c r="M95" i="31"/>
  <c r="N95" i="31" s="1"/>
  <c r="K100" i="31"/>
  <c r="C112" i="31"/>
  <c r="C99" i="31" s="1"/>
  <c r="C232" i="31" s="1"/>
  <c r="M122" i="31"/>
  <c r="N122" i="31" s="1"/>
  <c r="E138" i="31"/>
  <c r="M138" i="31" s="1"/>
  <c r="N138" i="31" s="1"/>
  <c r="M142" i="31"/>
  <c r="N142" i="31" s="1"/>
  <c r="M153" i="31"/>
  <c r="N160" i="31"/>
  <c r="P160" i="31"/>
  <c r="Q160" i="31" s="1"/>
  <c r="C236" i="31"/>
  <c r="C245" i="31" s="1"/>
  <c r="G236" i="31"/>
  <c r="G245" i="31" s="1"/>
  <c r="K236" i="31"/>
  <c r="K245" i="31" s="1"/>
  <c r="G17" i="31"/>
  <c r="K17" i="31"/>
  <c r="M28" i="31"/>
  <c r="N28" i="31" s="1"/>
  <c r="G235" i="31"/>
  <c r="G244" i="31" s="1"/>
  <c r="G247" i="31" s="1"/>
  <c r="G231" i="31"/>
  <c r="K235" i="31"/>
  <c r="K244" i="31" s="1"/>
  <c r="K247" i="31" s="1"/>
  <c r="K231" i="31"/>
  <c r="M37" i="31"/>
  <c r="N37" i="31" s="1"/>
  <c r="M239" i="31"/>
  <c r="M50" i="31"/>
  <c r="N50" i="31" s="1"/>
  <c r="E51" i="31"/>
  <c r="I51" i="31"/>
  <c r="H105" i="31"/>
  <c r="H100" i="31" s="1"/>
  <c r="H99" i="31"/>
  <c r="H232" i="31" s="1"/>
  <c r="L105" i="31"/>
  <c r="L100" i="31" s="1"/>
  <c r="L99" i="31"/>
  <c r="M127" i="31"/>
  <c r="N127" i="31" s="1"/>
  <c r="N130" i="31"/>
  <c r="C153" i="31"/>
  <c r="N150" i="31"/>
  <c r="N159" i="31"/>
  <c r="P159" i="31" s="1"/>
  <c r="Q159" i="31" s="1"/>
  <c r="M206" i="31"/>
  <c r="N206" i="31" s="1"/>
  <c r="D207" i="31"/>
  <c r="M207" i="31" s="1"/>
  <c r="N207" i="31" s="1"/>
  <c r="C235" i="31"/>
  <c r="C244" i="31" s="1"/>
  <c r="C247" i="31" s="1"/>
  <c r="C231" i="31"/>
  <c r="D232" i="31"/>
  <c r="D236" i="31"/>
  <c r="H236" i="31"/>
  <c r="H245" i="31" s="1"/>
  <c r="L232" i="31"/>
  <c r="L236" i="31"/>
  <c r="L245" i="31" s="1"/>
  <c r="L248" i="31" s="1"/>
  <c r="D17" i="31"/>
  <c r="H17" i="31"/>
  <c r="L17" i="31"/>
  <c r="M231" i="31"/>
  <c r="N231" i="31" s="1"/>
  <c r="H231" i="31"/>
  <c r="H235" i="31"/>
  <c r="H244" i="31" s="1"/>
  <c r="H247" i="31" s="1"/>
  <c r="L231" i="31"/>
  <c r="L235" i="31"/>
  <c r="L244" i="31" s="1"/>
  <c r="L247" i="31" s="1"/>
  <c r="M44" i="31"/>
  <c r="N44" i="31" s="1"/>
  <c r="F51" i="31"/>
  <c r="J51" i="31"/>
  <c r="M66" i="31"/>
  <c r="N66" i="31" s="1"/>
  <c r="C74" i="31"/>
  <c r="C70" i="31" s="1"/>
  <c r="C96" i="31"/>
  <c r="N96" i="31" s="1"/>
  <c r="N93" i="31"/>
  <c r="M98" i="31"/>
  <c r="N98" i="31" s="1"/>
  <c r="J100" i="31"/>
  <c r="G112" i="31"/>
  <c r="G99" i="31" s="1"/>
  <c r="G232" i="31" s="1"/>
  <c r="G118" i="31"/>
  <c r="G113" i="31" s="1"/>
  <c r="G100" i="31" s="1"/>
  <c r="F113" i="31"/>
  <c r="C143" i="31"/>
  <c r="C113" i="31" s="1"/>
  <c r="C100" i="31" s="1"/>
  <c r="N140" i="31"/>
  <c r="D235" i="31"/>
  <c r="F100" i="31"/>
  <c r="M111" i="31"/>
  <c r="N111" i="31" s="1"/>
  <c r="E112" i="31"/>
  <c r="E99" i="31" s="1"/>
  <c r="E232" i="31" s="1"/>
  <c r="I112" i="31"/>
  <c r="I99" i="31" s="1"/>
  <c r="I232" i="31" s="1"/>
  <c r="M132" i="31"/>
  <c r="N132" i="31" s="1"/>
  <c r="N145" i="31"/>
  <c r="M178" i="31"/>
  <c r="N178" i="31" s="1"/>
  <c r="M183" i="31"/>
  <c r="N183" i="31" s="1"/>
  <c r="M201" i="31"/>
  <c r="N201" i="31" s="1"/>
  <c r="N223" i="31"/>
  <c r="C225" i="31"/>
  <c r="F99" i="31"/>
  <c r="F232" i="31" s="1"/>
  <c r="J99" i="31"/>
  <c r="J232" i="31" s="1"/>
  <c r="N125" i="31"/>
  <c r="M152" i="31"/>
  <c r="N152" i="31" s="1"/>
  <c r="M162" i="31"/>
  <c r="N162" i="31" s="1"/>
  <c r="M182" i="31"/>
  <c r="N182" i="31" s="1"/>
  <c r="M192" i="31"/>
  <c r="N192" i="31" s="1"/>
  <c r="M193" i="31"/>
  <c r="N193" i="31" s="1"/>
  <c r="E193" i="31"/>
  <c r="E113" i="31" s="1"/>
  <c r="E100" i="31" s="1"/>
  <c r="N199" i="31"/>
  <c r="E202" i="31"/>
  <c r="M202" i="31" s="1"/>
  <c r="N202" i="31" s="1"/>
  <c r="D212" i="31"/>
  <c r="M212" i="31" s="1"/>
  <c r="N212" i="31" s="1"/>
  <c r="N214" i="31"/>
  <c r="E217" i="31"/>
  <c r="M217" i="31" s="1"/>
  <c r="N217" i="31" s="1"/>
  <c r="M188" i="31"/>
  <c r="N188" i="31" s="1"/>
  <c r="M225" i="31"/>
  <c r="M187" i="31"/>
  <c r="N187" i="31" s="1"/>
  <c r="Q37" i="30"/>
  <c r="P37" i="30"/>
  <c r="F237" i="30"/>
  <c r="F246" i="30" s="1"/>
  <c r="F233" i="30"/>
  <c r="F17" i="30"/>
  <c r="O16" i="30"/>
  <c r="Q19" i="30"/>
  <c r="P19" i="30"/>
  <c r="K232" i="30"/>
  <c r="K236" i="30"/>
  <c r="K245" i="30" s="1"/>
  <c r="K248" i="30" s="1"/>
  <c r="F23" i="30"/>
  <c r="O22" i="30"/>
  <c r="F29" i="30"/>
  <c r="O29" i="30" s="1"/>
  <c r="O28" i="30"/>
  <c r="P53" i="30"/>
  <c r="Q53" i="30"/>
  <c r="O62" i="30"/>
  <c r="P62" i="30" s="1"/>
  <c r="F46" i="30"/>
  <c r="J237" i="30"/>
  <c r="J246" i="30" s="1"/>
  <c r="J233" i="30"/>
  <c r="J17" i="30"/>
  <c r="N237" i="30"/>
  <c r="N246" i="30" s="1"/>
  <c r="N17" i="30"/>
  <c r="E232" i="30"/>
  <c r="E236" i="30"/>
  <c r="E245" i="30" s="1"/>
  <c r="E248" i="30" s="1"/>
  <c r="G38" i="30"/>
  <c r="G33" i="30" s="1"/>
  <c r="G238" i="30" s="1"/>
  <c r="G247" i="30" s="1"/>
  <c r="G250" i="30" s="1"/>
  <c r="G32" i="30"/>
  <c r="K38" i="30"/>
  <c r="K33" i="30" s="1"/>
  <c r="K238" i="30" s="1"/>
  <c r="K247" i="30" s="1"/>
  <c r="K32" i="30"/>
  <c r="Q25" i="30"/>
  <c r="O32" i="30"/>
  <c r="Q40" i="30"/>
  <c r="Q13" i="30"/>
  <c r="P13" i="30"/>
  <c r="L114" i="30"/>
  <c r="L101" i="30" s="1"/>
  <c r="O144" i="30"/>
  <c r="C106" i="30"/>
  <c r="D159" i="30"/>
  <c r="O159" i="30" s="1"/>
  <c r="C156" i="30"/>
  <c r="E184" i="30"/>
  <c r="O184" i="30" s="1"/>
  <c r="P184" i="30" s="1"/>
  <c r="O183" i="30"/>
  <c r="P183" i="30" s="1"/>
  <c r="D203" i="30"/>
  <c r="O203" i="30" s="1"/>
  <c r="C200" i="30"/>
  <c r="O200" i="30"/>
  <c r="G237" i="30"/>
  <c r="G246" i="30" s="1"/>
  <c r="F45" i="30"/>
  <c r="G106" i="30"/>
  <c r="G101" i="30" s="1"/>
  <c r="G234" i="30" s="1"/>
  <c r="O96" i="30"/>
  <c r="P96" i="30" s="1"/>
  <c r="O202" i="30"/>
  <c r="P202" i="30" s="1"/>
  <c r="C237" i="30"/>
  <c r="L238" i="30"/>
  <c r="G232" i="30"/>
  <c r="G236" i="30"/>
  <c r="G245" i="30" s="1"/>
  <c r="G248" i="30" s="1"/>
  <c r="P43" i="30"/>
  <c r="N45" i="30"/>
  <c r="N233" i="30" s="1"/>
  <c r="O48" i="30"/>
  <c r="J242" i="30"/>
  <c r="D55" i="30"/>
  <c r="O55" i="30" s="1"/>
  <c r="O103" i="30"/>
  <c r="P103" i="30" s="1"/>
  <c r="K106" i="30"/>
  <c r="D112" i="30"/>
  <c r="O112" i="30" s="1"/>
  <c r="G113" i="30"/>
  <c r="G100" i="30" s="1"/>
  <c r="G233" i="30" s="1"/>
  <c r="O138" i="30"/>
  <c r="P138" i="30" s="1"/>
  <c r="O156" i="30"/>
  <c r="O174" i="30"/>
  <c r="D179" i="30"/>
  <c r="O179" i="30" s="1"/>
  <c r="C176" i="30"/>
  <c r="O176" i="30"/>
  <c r="H237" i="30"/>
  <c r="H246" i="30" s="1"/>
  <c r="I234" i="30"/>
  <c r="I236" i="30"/>
  <c r="I245" i="30" s="1"/>
  <c r="I232" i="30"/>
  <c r="M236" i="30"/>
  <c r="M245" i="30" s="1"/>
  <c r="M248" i="30" s="1"/>
  <c r="M232" i="30"/>
  <c r="P34" i="30"/>
  <c r="O35" i="30"/>
  <c r="P36" i="30"/>
  <c r="D42" i="30"/>
  <c r="O42" i="30" s="1"/>
  <c r="C45" i="30"/>
  <c r="Q47" i="30"/>
  <c r="Q49" i="30"/>
  <c r="G242" i="30"/>
  <c r="K242" i="30"/>
  <c r="P52" i="30"/>
  <c r="P54" i="30"/>
  <c r="P58" i="30"/>
  <c r="Q59" i="30"/>
  <c r="O66" i="30"/>
  <c r="P66" i="30" s="1"/>
  <c r="K71" i="30"/>
  <c r="E88" i="30"/>
  <c r="O87" i="30"/>
  <c r="P87" i="30" s="1"/>
  <c r="C92" i="30"/>
  <c r="Q92" i="30" s="1"/>
  <c r="Q90" i="30"/>
  <c r="Q103" i="30"/>
  <c r="C110" i="30"/>
  <c r="Q110" i="30" s="1"/>
  <c r="H113" i="30"/>
  <c r="H100" i="30" s="1"/>
  <c r="F119" i="30"/>
  <c r="F113" i="30"/>
  <c r="F100" i="30" s="1"/>
  <c r="J119" i="30"/>
  <c r="J114" i="30" s="1"/>
  <c r="J101" i="30" s="1"/>
  <c r="J113" i="30"/>
  <c r="J100" i="30" s="1"/>
  <c r="N119" i="30"/>
  <c r="N114" i="30" s="1"/>
  <c r="N101" i="30" s="1"/>
  <c r="N113" i="30"/>
  <c r="N100" i="30" s="1"/>
  <c r="K114" i="30"/>
  <c r="D134" i="30"/>
  <c r="O134" i="30" s="1"/>
  <c r="C131" i="30"/>
  <c r="Q136" i="30"/>
  <c r="O143" i="30"/>
  <c r="P143" i="30" s="1"/>
  <c r="E149" i="30"/>
  <c r="O149" i="30" s="1"/>
  <c r="P149" i="30" s="1"/>
  <c r="O148" i="30"/>
  <c r="P148" i="30" s="1"/>
  <c r="D154" i="30"/>
  <c r="O154" i="30" s="1"/>
  <c r="C151" i="30"/>
  <c r="O164" i="30"/>
  <c r="C194" i="30"/>
  <c r="Q194" i="30" s="1"/>
  <c r="Q191" i="30"/>
  <c r="C218" i="30"/>
  <c r="Q218" i="30" s="1"/>
  <c r="P70" i="30"/>
  <c r="O163" i="30"/>
  <c r="P163" i="30" s="1"/>
  <c r="K237" i="30"/>
  <c r="K246" i="30" s="1"/>
  <c r="H238" i="30"/>
  <c r="L232" i="30"/>
  <c r="L236" i="30"/>
  <c r="L245" i="30" s="1"/>
  <c r="J45" i="30"/>
  <c r="O61" i="30"/>
  <c r="P61" i="30" s="1"/>
  <c r="D83" i="30"/>
  <c r="O83" i="30" s="1"/>
  <c r="Q105" i="30"/>
  <c r="O105" i="30"/>
  <c r="P105" i="30" s="1"/>
  <c r="D233" i="30"/>
  <c r="D237" i="30"/>
  <c r="L237" i="30"/>
  <c r="L246" i="30" s="1"/>
  <c r="E237" i="30"/>
  <c r="E246" i="30" s="1"/>
  <c r="I233" i="30"/>
  <c r="I237" i="30"/>
  <c r="I246" i="30" s="1"/>
  <c r="J236" i="30"/>
  <c r="J245" i="30" s="1"/>
  <c r="J232" i="30"/>
  <c r="N236" i="30"/>
  <c r="N245" i="30" s="1"/>
  <c r="N232" i="30"/>
  <c r="O44" i="30"/>
  <c r="D45" i="30"/>
  <c r="H45" i="30"/>
  <c r="H233" i="30" s="1"/>
  <c r="L45" i="30"/>
  <c r="L233" i="30" s="1"/>
  <c r="E46" i="30"/>
  <c r="I46" i="30"/>
  <c r="M46" i="30"/>
  <c r="M234" i="30" s="1"/>
  <c r="C48" i="30"/>
  <c r="O50" i="30"/>
  <c r="H51" i="30"/>
  <c r="O51" i="30" s="1"/>
  <c r="L51" i="30"/>
  <c r="D75" i="30"/>
  <c r="H71" i="30"/>
  <c r="L71" i="30"/>
  <c r="C81" i="30"/>
  <c r="P81" i="30" s="1"/>
  <c r="O90" i="30"/>
  <c r="P90" i="30" s="1"/>
  <c r="D92" i="30"/>
  <c r="O92" i="30" s="1"/>
  <c r="P92" i="30" s="1"/>
  <c r="D106" i="30"/>
  <c r="C113" i="30"/>
  <c r="Q113" i="30" s="1"/>
  <c r="K113" i="30"/>
  <c r="K100" i="30" s="1"/>
  <c r="K233" i="30" s="1"/>
  <c r="O118" i="30"/>
  <c r="P118" i="30" s="1"/>
  <c r="E124" i="30"/>
  <c r="O123" i="30"/>
  <c r="P123" i="30" s="1"/>
  <c r="E113" i="30"/>
  <c r="E100" i="30" s="1"/>
  <c r="O100" i="30" s="1"/>
  <c r="I124" i="30"/>
  <c r="I114" i="30" s="1"/>
  <c r="I101" i="30" s="1"/>
  <c r="I113" i="30"/>
  <c r="I100" i="30" s="1"/>
  <c r="M124" i="30"/>
  <c r="M114" i="30" s="1"/>
  <c r="M101" i="30" s="1"/>
  <c r="M113" i="30"/>
  <c r="M100" i="30" s="1"/>
  <c r="M233" i="30" s="1"/>
  <c r="M249" i="30" s="1"/>
  <c r="C126" i="30"/>
  <c r="P126" i="30" s="1"/>
  <c r="D129" i="30"/>
  <c r="O129" i="30" s="1"/>
  <c r="O131" i="30"/>
  <c r="P131" i="30" s="1"/>
  <c r="D139" i="30"/>
  <c r="O139" i="30" s="1"/>
  <c r="P139" i="30" s="1"/>
  <c r="Q141" i="30"/>
  <c r="O151" i="30"/>
  <c r="D189" i="30"/>
  <c r="O189" i="30" s="1"/>
  <c r="C186" i="30"/>
  <c r="O186" i="30"/>
  <c r="P191" i="30"/>
  <c r="Q77" i="30"/>
  <c r="D110" i="30"/>
  <c r="O110" i="30" s="1"/>
  <c r="E174" i="30"/>
  <c r="E242" i="30" s="1"/>
  <c r="O173" i="30"/>
  <c r="P173" i="30" s="1"/>
  <c r="O193" i="30"/>
  <c r="P193" i="30" s="1"/>
  <c r="E208" i="30"/>
  <c r="O207" i="30"/>
  <c r="P207" i="30" s="1"/>
  <c r="O158" i="30"/>
  <c r="P158" i="30" s="1"/>
  <c r="O194" i="30"/>
  <c r="P194" i="30" s="1"/>
  <c r="O224" i="30"/>
  <c r="C224" i="30"/>
  <c r="C166" i="30"/>
  <c r="P166" i="30" s="1"/>
  <c r="D169" i="30"/>
  <c r="O169" i="30" s="1"/>
  <c r="C174" i="30"/>
  <c r="Q174" i="30" s="1"/>
  <c r="C196" i="30"/>
  <c r="P196" i="30" s="1"/>
  <c r="O218" i="30"/>
  <c r="D198" i="30"/>
  <c r="O198" i="30" s="1"/>
  <c r="D213" i="30"/>
  <c r="O213" i="30" s="1"/>
  <c r="C210" i="30"/>
  <c r="P215" i="30"/>
  <c r="C220" i="30"/>
  <c r="O220" i="30"/>
  <c r="D222" i="30"/>
  <c r="O222" i="30" s="1"/>
  <c r="C228" i="30"/>
  <c r="O228" i="30"/>
  <c r="P228" i="30" s="1"/>
  <c r="D230" i="30"/>
  <c r="O230" i="30" s="1"/>
  <c r="O210" i="30"/>
  <c r="P210" i="30" s="1"/>
  <c r="O217" i="30"/>
  <c r="P217" i="30" s="1"/>
  <c r="P73" i="30" l="1"/>
  <c r="P176" i="30"/>
  <c r="P64" i="30"/>
  <c r="C88" i="30"/>
  <c r="Q88" i="30" s="1"/>
  <c r="C97" i="30"/>
  <c r="Q97" i="30" s="1"/>
  <c r="O88" i="30"/>
  <c r="P88" i="30" s="1"/>
  <c r="P220" i="30"/>
  <c r="C164" i="30"/>
  <c r="Q164" i="30" s="1"/>
  <c r="C75" i="30"/>
  <c r="C71" i="30" s="1"/>
  <c r="Q71" i="30" s="1"/>
  <c r="P136" i="30"/>
  <c r="P144" i="30"/>
  <c r="P40" i="30"/>
  <c r="C31" i="30"/>
  <c r="C236" i="30" s="1"/>
  <c r="O23" i="30"/>
  <c r="P79" i="30"/>
  <c r="P141" i="30"/>
  <c r="P85" i="30"/>
  <c r="P174" i="30"/>
  <c r="C119" i="30"/>
  <c r="Q119" i="30" s="1"/>
  <c r="Q116" i="30"/>
  <c r="P156" i="30"/>
  <c r="P116" i="30"/>
  <c r="Q64" i="30"/>
  <c r="C67" i="30"/>
  <c r="Q67" i="30" s="1"/>
  <c r="P94" i="30"/>
  <c r="C69" i="30"/>
  <c r="Q69" i="30" s="1"/>
  <c r="D33" i="30"/>
  <c r="O33" i="30" s="1"/>
  <c r="D236" i="30"/>
  <c r="O236" i="30" s="1"/>
  <c r="P108" i="30"/>
  <c r="P200" i="30"/>
  <c r="P161" i="30"/>
  <c r="Q121" i="30"/>
  <c r="C124" i="30"/>
  <c r="Q124" i="30" s="1"/>
  <c r="M105" i="31"/>
  <c r="N105" i="31" s="1"/>
  <c r="F241" i="31"/>
  <c r="F46" i="31"/>
  <c r="H237" i="31"/>
  <c r="H246" i="31" s="1"/>
  <c r="H248" i="31"/>
  <c r="M112" i="31"/>
  <c r="N112" i="31" s="1"/>
  <c r="N239" i="31"/>
  <c r="G237" i="31"/>
  <c r="G246" i="31" s="1"/>
  <c r="G248" i="31"/>
  <c r="H241" i="31"/>
  <c r="H46" i="31"/>
  <c r="H233" i="31" s="1"/>
  <c r="J248" i="31"/>
  <c r="K241" i="31"/>
  <c r="K46" i="31"/>
  <c r="N143" i="31"/>
  <c r="N38" i="31"/>
  <c r="N225" i="31"/>
  <c r="D244" i="31"/>
  <c r="M235" i="31"/>
  <c r="N235" i="31" s="1"/>
  <c r="M99" i="31"/>
  <c r="N99" i="31" s="1"/>
  <c r="D237" i="31"/>
  <c r="M17" i="31"/>
  <c r="N17" i="31" s="1"/>
  <c r="I241" i="31"/>
  <c r="I46" i="31"/>
  <c r="N153" i="31"/>
  <c r="D113" i="31"/>
  <c r="M69" i="31"/>
  <c r="N69" i="31" s="1"/>
  <c r="D241" i="31"/>
  <c r="M51" i="31"/>
  <c r="N51" i="31" s="1"/>
  <c r="D46" i="31"/>
  <c r="J237" i="31"/>
  <c r="G241" i="31"/>
  <c r="G46" i="31"/>
  <c r="G233" i="31" s="1"/>
  <c r="E247" i="31"/>
  <c r="I248" i="31"/>
  <c r="N74" i="31"/>
  <c r="N33" i="31"/>
  <c r="D245" i="31"/>
  <c r="M236" i="31"/>
  <c r="N236" i="31" s="1"/>
  <c r="E241" i="31"/>
  <c r="E46" i="31"/>
  <c r="E233" i="31" s="1"/>
  <c r="K248" i="31"/>
  <c r="C248" i="31"/>
  <c r="M118" i="31"/>
  <c r="N118" i="31" s="1"/>
  <c r="F237" i="31"/>
  <c r="F246" i="31" s="1"/>
  <c r="F249" i="31" s="1"/>
  <c r="F233" i="31"/>
  <c r="F248" i="31"/>
  <c r="N70" i="31"/>
  <c r="C241" i="31"/>
  <c r="C246" i="31" s="1"/>
  <c r="C249" i="31" s="1"/>
  <c r="C46" i="31"/>
  <c r="C233" i="31" s="1"/>
  <c r="I237" i="31"/>
  <c r="I246" i="31" s="1"/>
  <c r="I233" i="31"/>
  <c r="J241" i="31"/>
  <c r="J46" i="31"/>
  <c r="J233" i="31" s="1"/>
  <c r="L237" i="31"/>
  <c r="M232" i="31"/>
  <c r="N232" i="31" s="1"/>
  <c r="K237" i="31"/>
  <c r="K246" i="31" s="1"/>
  <c r="K233" i="31"/>
  <c r="L241" i="31"/>
  <c r="L46" i="31"/>
  <c r="L233" i="31" s="1"/>
  <c r="E237" i="31"/>
  <c r="E246" i="31" s="1"/>
  <c r="E248" i="31"/>
  <c r="Q51" i="30"/>
  <c r="C226" i="30"/>
  <c r="Q224" i="30"/>
  <c r="J248" i="30"/>
  <c r="M238" i="30"/>
  <c r="M247" i="30" s="1"/>
  <c r="M250" i="30" s="1"/>
  <c r="L249" i="30"/>
  <c r="P35" i="30"/>
  <c r="Q35" i="30"/>
  <c r="H249" i="30"/>
  <c r="K101" i="30"/>
  <c r="K234" i="30" s="1"/>
  <c r="K250" i="30" s="1"/>
  <c r="Q55" i="30"/>
  <c r="P55" i="30"/>
  <c r="G249" i="30"/>
  <c r="P31" i="30"/>
  <c r="Q31" i="30"/>
  <c r="J249" i="30"/>
  <c r="D46" i="30"/>
  <c r="Q29" i="30"/>
  <c r="P29" i="30"/>
  <c r="Q22" i="30"/>
  <c r="P22" i="30"/>
  <c r="F249" i="30"/>
  <c r="Q210" i="30"/>
  <c r="C213" i="30"/>
  <c r="Q213" i="30" s="1"/>
  <c r="Q186" i="30"/>
  <c r="C189" i="30"/>
  <c r="Q189" i="30" s="1"/>
  <c r="D71" i="30"/>
  <c r="O71" i="30" s="1"/>
  <c r="O75" i="30"/>
  <c r="P75" i="30" s="1"/>
  <c r="Q44" i="30"/>
  <c r="K249" i="30"/>
  <c r="N234" i="30"/>
  <c r="N238" i="30"/>
  <c r="N247" i="30" s="1"/>
  <c r="N250" i="30" s="1"/>
  <c r="Q28" i="30"/>
  <c r="P28" i="30"/>
  <c r="O38" i="30"/>
  <c r="P224" i="30"/>
  <c r="Q81" i="30"/>
  <c r="C83" i="30"/>
  <c r="Q83" i="30" s="1"/>
  <c r="C44" i="30"/>
  <c r="C51" i="30"/>
  <c r="C222" i="30"/>
  <c r="Q222" i="30" s="1"/>
  <c r="Q220" i="30"/>
  <c r="P151" i="30"/>
  <c r="O124" i="30"/>
  <c r="P124" i="30" s="1"/>
  <c r="E114" i="30"/>
  <c r="E101" i="30" s="1"/>
  <c r="O106" i="30"/>
  <c r="P106" i="30" s="1"/>
  <c r="L242" i="30"/>
  <c r="L247" i="30" s="1"/>
  <c r="L250" i="30" s="1"/>
  <c r="L46" i="30"/>
  <c r="L234" i="30" s="1"/>
  <c r="E233" i="30"/>
  <c r="E249" i="30" s="1"/>
  <c r="Q131" i="30"/>
  <c r="C134" i="30"/>
  <c r="Q134" i="30" s="1"/>
  <c r="F114" i="30"/>
  <c r="F101" i="30" s="1"/>
  <c r="F234" i="30" s="1"/>
  <c r="O119" i="30"/>
  <c r="I248" i="30"/>
  <c r="Q176" i="30"/>
  <c r="C179" i="30"/>
  <c r="Q179" i="30" s="1"/>
  <c r="Q106" i="30"/>
  <c r="O113" i="30"/>
  <c r="P113" i="30" s="1"/>
  <c r="E71" i="30"/>
  <c r="E234" i="30" s="1"/>
  <c r="Q32" i="30"/>
  <c r="P32" i="30"/>
  <c r="N249" i="30"/>
  <c r="Q23" i="30"/>
  <c r="P23" i="30"/>
  <c r="Q16" i="30"/>
  <c r="P16" i="30"/>
  <c r="C198" i="30"/>
  <c r="Q198" i="30" s="1"/>
  <c r="Q196" i="30"/>
  <c r="Q50" i="30"/>
  <c r="P50" i="30"/>
  <c r="Q151" i="30"/>
  <c r="C154" i="30"/>
  <c r="Q154" i="30" s="1"/>
  <c r="C112" i="30"/>
  <c r="C230" i="30"/>
  <c r="Q230" i="30" s="1"/>
  <c r="Q228" i="30"/>
  <c r="P218" i="30"/>
  <c r="Q166" i="30"/>
  <c r="C169" i="30"/>
  <c r="Q169" i="30" s="1"/>
  <c r="P110" i="30"/>
  <c r="P186" i="30"/>
  <c r="Q126" i="30"/>
  <c r="C129" i="30"/>
  <c r="P129" i="30" s="1"/>
  <c r="H242" i="30"/>
  <c r="H247" i="30" s="1"/>
  <c r="H250" i="30" s="1"/>
  <c r="H46" i="30"/>
  <c r="H234" i="30" s="1"/>
  <c r="O45" i="30"/>
  <c r="N248" i="30"/>
  <c r="I249" i="30"/>
  <c r="E238" i="30"/>
  <c r="E247" i="30" s="1"/>
  <c r="D246" i="30"/>
  <c r="O237" i="30"/>
  <c r="P237" i="30" s="1"/>
  <c r="C100" i="30"/>
  <c r="Q100" i="30" s="1"/>
  <c r="L248" i="30"/>
  <c r="P164" i="30"/>
  <c r="Q75" i="30"/>
  <c r="Q42" i="30"/>
  <c r="P42" i="30"/>
  <c r="I238" i="30"/>
  <c r="I247" i="30" s="1"/>
  <c r="I250" i="30" s="1"/>
  <c r="D99" i="30"/>
  <c r="Q48" i="30"/>
  <c r="P48" i="30"/>
  <c r="C246" i="30"/>
  <c r="Q237" i="30"/>
  <c r="D238" i="30"/>
  <c r="Q200" i="30"/>
  <c r="C203" i="30"/>
  <c r="Q203" i="30" s="1"/>
  <c r="Q156" i="30"/>
  <c r="C159" i="30"/>
  <c r="Q159" i="30" s="1"/>
  <c r="P69" i="30"/>
  <c r="J234" i="30"/>
  <c r="J238" i="30"/>
  <c r="J247" i="30" s="1"/>
  <c r="J250" i="30" s="1"/>
  <c r="D242" i="30"/>
  <c r="D114" i="30"/>
  <c r="O114" i="30" s="1"/>
  <c r="F238" i="30"/>
  <c r="F247" i="30" s="1"/>
  <c r="O17" i="30"/>
  <c r="P213" i="30" l="1"/>
  <c r="P97" i="30"/>
  <c r="P134" i="30"/>
  <c r="P119" i="30"/>
  <c r="P67" i="30"/>
  <c r="D245" i="30"/>
  <c r="P222" i="30"/>
  <c r="P71" i="30"/>
  <c r="P159" i="30"/>
  <c r="P169" i="30"/>
  <c r="P154" i="30"/>
  <c r="P83" i="30"/>
  <c r="I249" i="31"/>
  <c r="M241" i="31"/>
  <c r="N241" i="31" s="1"/>
  <c r="E249" i="31"/>
  <c r="K249" i="31"/>
  <c r="D248" i="31"/>
  <c r="M248" i="31" s="1"/>
  <c r="N248" i="31" s="1"/>
  <c r="M245" i="31"/>
  <c r="N245" i="31" s="1"/>
  <c r="J246" i="31"/>
  <c r="J249" i="31" s="1"/>
  <c r="M46" i="31"/>
  <c r="N46" i="31" s="1"/>
  <c r="M113" i="31"/>
  <c r="N113" i="31" s="1"/>
  <c r="D100" i="31"/>
  <c r="M100" i="31" s="1"/>
  <c r="N100" i="31" s="1"/>
  <c r="G249" i="31"/>
  <c r="H249" i="31"/>
  <c r="L246" i="31"/>
  <c r="L249" i="31" s="1"/>
  <c r="D246" i="31"/>
  <c r="M237" i="31"/>
  <c r="N237" i="31" s="1"/>
  <c r="D247" i="31"/>
  <c r="M247" i="31" s="1"/>
  <c r="N247" i="31" s="1"/>
  <c r="M244" i="31"/>
  <c r="N244" i="31" s="1"/>
  <c r="Q226" i="30"/>
  <c r="P226" i="30"/>
  <c r="Q17" i="30"/>
  <c r="P17" i="30"/>
  <c r="O242" i="30"/>
  <c r="O238" i="30"/>
  <c r="D247" i="30"/>
  <c r="Q129" i="30"/>
  <c r="C114" i="30"/>
  <c r="P114" i="30" s="1"/>
  <c r="Q112" i="30"/>
  <c r="C99" i="30"/>
  <c r="Q99" i="30" s="1"/>
  <c r="O233" i="30"/>
  <c r="P233" i="30" s="1"/>
  <c r="C240" i="30"/>
  <c r="C245" i="30" s="1"/>
  <c r="P44" i="30"/>
  <c r="P189" i="30"/>
  <c r="P236" i="30"/>
  <c r="C242" i="30"/>
  <c r="Q242" i="30" s="1"/>
  <c r="C46" i="30"/>
  <c r="F250" i="30"/>
  <c r="O99" i="30"/>
  <c r="D232" i="30"/>
  <c r="O232" i="30" s="1"/>
  <c r="O246" i="30"/>
  <c r="P246" i="30" s="1"/>
  <c r="D249" i="30"/>
  <c r="P45" i="30"/>
  <c r="Q45" i="30"/>
  <c r="Q236" i="30"/>
  <c r="Q38" i="30"/>
  <c r="P38" i="30"/>
  <c r="O46" i="30"/>
  <c r="P230" i="30"/>
  <c r="O245" i="30"/>
  <c r="D248" i="30"/>
  <c r="O248" i="30" s="1"/>
  <c r="P51" i="30"/>
  <c r="C233" i="30"/>
  <c r="Q233" i="30" s="1"/>
  <c r="P100" i="30"/>
  <c r="C249" i="30"/>
  <c r="P249" i="30" s="1"/>
  <c r="P179" i="30"/>
  <c r="E250" i="30"/>
  <c r="P198" i="30"/>
  <c r="P112" i="30"/>
  <c r="D101" i="30"/>
  <c r="O101" i="30" s="1"/>
  <c r="P33" i="30"/>
  <c r="Q33" i="30"/>
  <c r="P203" i="30"/>
  <c r="C238" i="30"/>
  <c r="D249" i="31" l="1"/>
  <c r="M249" i="31" s="1"/>
  <c r="N249" i="31" s="1"/>
  <c r="M246" i="31"/>
  <c r="N246" i="31" s="1"/>
  <c r="D233" i="31"/>
  <c r="M233" i="31" s="1"/>
  <c r="N233" i="31" s="1"/>
  <c r="Q46" i="30"/>
  <c r="P46" i="30"/>
  <c r="O247" i="30"/>
  <c r="P245" i="30"/>
  <c r="C232" i="30"/>
  <c r="Q232" i="30" s="1"/>
  <c r="P238" i="30"/>
  <c r="C247" i="30"/>
  <c r="Q238" i="30"/>
  <c r="D234" i="30"/>
  <c r="O234" i="30" s="1"/>
  <c r="P99" i="30"/>
  <c r="Q240" i="30"/>
  <c r="P240" i="30"/>
  <c r="Q114" i="30"/>
  <c r="C101" i="30"/>
  <c r="Q101" i="30" s="1"/>
  <c r="P242" i="30"/>
  <c r="C248" i="30" l="1"/>
  <c r="P248" i="30" s="1"/>
  <c r="P247" i="30"/>
  <c r="P101" i="30"/>
  <c r="D250" i="30"/>
  <c r="P232" i="30"/>
  <c r="C234" i="30"/>
  <c r="Q234" i="30" s="1"/>
  <c r="P234" i="30" l="1"/>
  <c r="C250" i="30"/>
  <c r="D44" i="1" l="1"/>
  <c r="D43" i="1"/>
  <c r="C18" i="26"/>
  <c r="C17" i="26"/>
  <c r="C40" i="7" l="1"/>
  <c r="M40" i="7"/>
  <c r="D54" i="1" l="1"/>
  <c r="D116" i="7"/>
  <c r="E116" i="7"/>
  <c r="E220" i="7" s="1"/>
  <c r="E221" i="7" s="1"/>
  <c r="F116" i="7"/>
  <c r="G116" i="7"/>
  <c r="G220" i="7" s="1"/>
  <c r="G221" i="7" s="1"/>
  <c r="H116" i="7"/>
  <c r="I116" i="7"/>
  <c r="I220" i="7" s="1"/>
  <c r="I221" i="7" s="1"/>
  <c r="J116" i="7"/>
  <c r="K116" i="7"/>
  <c r="L116" i="7"/>
  <c r="D220" i="7"/>
  <c r="D221" i="7" s="1"/>
  <c r="J220" i="7"/>
  <c r="J221" i="7" s="1"/>
  <c r="F220" i="7"/>
  <c r="F221" i="7" s="1"/>
  <c r="K220" i="7"/>
  <c r="K221" i="7" s="1"/>
  <c r="L220" i="7"/>
  <c r="L221" i="7" s="1"/>
  <c r="D183" i="6"/>
  <c r="E183" i="6"/>
  <c r="F183" i="6"/>
  <c r="G183" i="6"/>
  <c r="H183" i="6"/>
  <c r="J183" i="6"/>
  <c r="K183" i="6"/>
  <c r="L183" i="6"/>
  <c r="M183" i="6"/>
  <c r="N183" i="6"/>
  <c r="C185" i="6"/>
  <c r="C187" i="6"/>
  <c r="E36" i="25"/>
  <c r="F36" i="25"/>
  <c r="G36" i="25"/>
  <c r="H36" i="25"/>
  <c r="I36" i="25"/>
  <c r="J36" i="25"/>
  <c r="K36" i="25"/>
  <c r="L36" i="25"/>
  <c r="M36" i="25"/>
  <c r="N36" i="25"/>
  <c r="D41" i="26"/>
  <c r="E41" i="26"/>
  <c r="G41" i="26"/>
  <c r="H41" i="26"/>
  <c r="I41" i="26"/>
  <c r="J41" i="26"/>
  <c r="K41" i="26"/>
  <c r="L41" i="26"/>
  <c r="D225" i="7"/>
  <c r="E225" i="7"/>
  <c r="F225" i="7"/>
  <c r="G225" i="7"/>
  <c r="H225" i="7"/>
  <c r="I225" i="7"/>
  <c r="J225" i="7"/>
  <c r="K225" i="7"/>
  <c r="L225" i="7"/>
  <c r="C225" i="7"/>
  <c r="C224" i="7"/>
  <c r="D227" i="7"/>
  <c r="E227" i="7"/>
  <c r="F227" i="7"/>
  <c r="G227" i="7"/>
  <c r="H227" i="7"/>
  <c r="I227" i="7"/>
  <c r="J227" i="7"/>
  <c r="K227" i="7"/>
  <c r="L227" i="7"/>
  <c r="C227" i="7"/>
  <c r="C37" i="6"/>
  <c r="F37" i="6"/>
  <c r="G37" i="6"/>
  <c r="H37" i="6"/>
  <c r="I37" i="6"/>
  <c r="J37" i="6"/>
  <c r="K37" i="6"/>
  <c r="L37" i="6"/>
  <c r="M37" i="6"/>
  <c r="N37" i="6"/>
  <c r="E37" i="6"/>
  <c r="D181" i="6"/>
  <c r="C51" i="2" l="1"/>
  <c r="N51" i="2" s="1"/>
  <c r="D51" i="2"/>
  <c r="E51" i="2"/>
  <c r="F51" i="2"/>
  <c r="G51" i="2"/>
  <c r="H51" i="2"/>
  <c r="I51" i="2"/>
  <c r="J51" i="2"/>
  <c r="K51" i="2"/>
  <c r="L51" i="2"/>
  <c r="M51" i="2"/>
  <c r="D22" i="2"/>
  <c r="E22" i="2"/>
  <c r="F22" i="2"/>
  <c r="G22" i="2"/>
  <c r="H22" i="2"/>
  <c r="I22" i="2"/>
  <c r="J22" i="2"/>
  <c r="K22" i="2"/>
  <c r="L22" i="2"/>
  <c r="M22" i="2"/>
  <c r="M114" i="7"/>
  <c r="M115" i="7"/>
  <c r="E117" i="7"/>
  <c r="G117" i="7"/>
  <c r="H117" i="7"/>
  <c r="I117" i="7"/>
  <c r="K117" i="7"/>
  <c r="D117" i="7"/>
  <c r="F117" i="7"/>
  <c r="J117" i="7"/>
  <c r="L117" i="7"/>
  <c r="C114" i="7"/>
  <c r="C115" i="7"/>
  <c r="D171" i="6"/>
  <c r="F171" i="6"/>
  <c r="G171" i="6"/>
  <c r="H171" i="6"/>
  <c r="I171" i="6"/>
  <c r="J171" i="6"/>
  <c r="K171" i="6"/>
  <c r="M171" i="6"/>
  <c r="N171" i="6"/>
  <c r="O93" i="6"/>
  <c r="O94" i="6"/>
  <c r="D94" i="6"/>
  <c r="E94" i="6"/>
  <c r="E95" i="6" s="1"/>
  <c r="F94" i="6"/>
  <c r="F95" i="6" s="1"/>
  <c r="G94" i="6"/>
  <c r="G95" i="6" s="1"/>
  <c r="H94" i="6"/>
  <c r="I94" i="6"/>
  <c r="I95" i="6" s="1"/>
  <c r="J94" i="6"/>
  <c r="K94" i="6"/>
  <c r="K95" i="6" s="1"/>
  <c r="L94" i="6"/>
  <c r="M94" i="6"/>
  <c r="M95" i="6" s="1"/>
  <c r="N94" i="6"/>
  <c r="D95" i="6"/>
  <c r="H95" i="6"/>
  <c r="J95" i="6"/>
  <c r="L95" i="6"/>
  <c r="N95" i="6"/>
  <c r="C93" i="6"/>
  <c r="C94" i="6" s="1"/>
  <c r="D137" i="7"/>
  <c r="D138" i="7" s="1"/>
  <c r="E137" i="7"/>
  <c r="E138" i="7" s="1"/>
  <c r="F137" i="7"/>
  <c r="G137" i="7"/>
  <c r="G138" i="7" s="1"/>
  <c r="H137" i="7"/>
  <c r="H138" i="7" s="1"/>
  <c r="I137" i="7"/>
  <c r="I138" i="7" s="1"/>
  <c r="J137" i="7"/>
  <c r="K137" i="7"/>
  <c r="K138" i="7" s="1"/>
  <c r="L137" i="7"/>
  <c r="L138" i="7" s="1"/>
  <c r="F138" i="7"/>
  <c r="J138" i="7"/>
  <c r="C136" i="7"/>
  <c r="C137" i="7" s="1"/>
  <c r="D11" i="29"/>
  <c r="D201" i="6"/>
  <c r="E201" i="6"/>
  <c r="F201" i="6"/>
  <c r="G201" i="6"/>
  <c r="H201" i="6"/>
  <c r="J201" i="6"/>
  <c r="K201" i="6"/>
  <c r="L201" i="6"/>
  <c r="M201" i="6"/>
  <c r="N201" i="6"/>
  <c r="C153" i="7"/>
  <c r="D25" i="9"/>
  <c r="C25" i="9"/>
  <c r="D132" i="7"/>
  <c r="D133" i="7" s="1"/>
  <c r="E132" i="7"/>
  <c r="F132" i="7"/>
  <c r="G132" i="7"/>
  <c r="G133" i="7" s="1"/>
  <c r="H132" i="7"/>
  <c r="H133" i="7" s="1"/>
  <c r="I132" i="7"/>
  <c r="I133" i="7" s="1"/>
  <c r="J132" i="7"/>
  <c r="K132" i="7"/>
  <c r="K133" i="7" s="1"/>
  <c r="L132" i="7"/>
  <c r="L133" i="7" s="1"/>
  <c r="E133" i="7"/>
  <c r="F133" i="7"/>
  <c r="J133" i="7"/>
  <c r="D19" i="11"/>
  <c r="D12" i="11"/>
  <c r="G52" i="10"/>
  <c r="H52" i="10"/>
  <c r="F52" i="10"/>
  <c r="G38" i="10"/>
  <c r="H38" i="10"/>
  <c r="H39" i="10"/>
  <c r="F38" i="10"/>
  <c r="E38" i="10"/>
  <c r="H30" i="10"/>
  <c r="H24" i="10"/>
  <c r="C175" i="6"/>
  <c r="C178" i="6"/>
  <c r="P36" i="6"/>
  <c r="C20" i="3"/>
  <c r="D20" i="3"/>
  <c r="F20" i="3"/>
  <c r="G20" i="3"/>
  <c r="H20" i="3"/>
  <c r="I20" i="3"/>
  <c r="J20" i="3"/>
  <c r="K20" i="3"/>
  <c r="M100" i="7"/>
  <c r="D101" i="7"/>
  <c r="D102" i="7" s="1"/>
  <c r="E101" i="7"/>
  <c r="F101" i="7"/>
  <c r="G101" i="7"/>
  <c r="H101" i="7"/>
  <c r="H102" i="7" s="1"/>
  <c r="I101" i="7"/>
  <c r="I102" i="7" s="1"/>
  <c r="J101" i="7"/>
  <c r="J102" i="7" s="1"/>
  <c r="K101" i="7"/>
  <c r="L101" i="7"/>
  <c r="L102" i="7" s="1"/>
  <c r="E102" i="7"/>
  <c r="F102" i="7"/>
  <c r="G102" i="7"/>
  <c r="K102" i="7"/>
  <c r="C100" i="7"/>
  <c r="D37" i="6"/>
  <c r="E171" i="6"/>
  <c r="C36" i="6"/>
  <c r="O36" i="6"/>
  <c r="C35" i="6"/>
  <c r="O35" i="6"/>
  <c r="M101" i="7" l="1"/>
  <c r="D45" i="7"/>
  <c r="D46" i="7" s="1"/>
  <c r="E45" i="7"/>
  <c r="E46" i="7" s="1"/>
  <c r="F45" i="7"/>
  <c r="G45" i="7"/>
  <c r="H45" i="7"/>
  <c r="H220" i="7" s="1"/>
  <c r="H221" i="7" s="1"/>
  <c r="I45" i="7"/>
  <c r="I46" i="7" s="1"/>
  <c r="J45" i="7"/>
  <c r="J46" i="7" s="1"/>
  <c r="K45" i="7"/>
  <c r="K46" i="7" s="1"/>
  <c r="L45" i="7"/>
  <c r="L46" i="7" s="1"/>
  <c r="F46" i="7"/>
  <c r="G46" i="7"/>
  <c r="H46" i="7"/>
  <c r="C41" i="7"/>
  <c r="C42" i="7"/>
  <c r="C43" i="7"/>
  <c r="C44" i="7"/>
  <c r="M44" i="7"/>
  <c r="M43" i="7"/>
  <c r="M42" i="7"/>
  <c r="M41" i="7"/>
  <c r="B19" i="2" l="1"/>
  <c r="B49" i="2"/>
  <c r="B46" i="2"/>
  <c r="B43" i="2"/>
  <c r="B40" i="2"/>
  <c r="B37" i="2"/>
  <c r="B34" i="2"/>
  <c r="B31" i="2"/>
  <c r="B28" i="2"/>
  <c r="B25" i="2"/>
  <c r="B47" i="3"/>
  <c r="B44" i="3"/>
  <c r="B41" i="3"/>
  <c r="B38" i="3"/>
  <c r="B35" i="3"/>
  <c r="B32" i="3"/>
  <c r="B29" i="3"/>
  <c r="B26" i="3"/>
  <c r="B23" i="3"/>
  <c r="M159" i="7" l="1"/>
  <c r="M160" i="7"/>
  <c r="D161" i="7"/>
  <c r="D162" i="7" s="1"/>
  <c r="E161" i="7"/>
  <c r="F161" i="7"/>
  <c r="G161" i="7"/>
  <c r="G162" i="7" s="1"/>
  <c r="H161" i="7"/>
  <c r="H162" i="7" s="1"/>
  <c r="I161" i="7"/>
  <c r="J161" i="7"/>
  <c r="J162" i="7" s="1"/>
  <c r="K161" i="7"/>
  <c r="K162" i="7" s="1"/>
  <c r="L161" i="7"/>
  <c r="L162" i="7" s="1"/>
  <c r="E162" i="7"/>
  <c r="F162" i="7"/>
  <c r="I162" i="7"/>
  <c r="C159" i="7"/>
  <c r="C160" i="7"/>
  <c r="M171" i="7"/>
  <c r="D172" i="7"/>
  <c r="D173" i="7" s="1"/>
  <c r="E172" i="7"/>
  <c r="F172" i="7"/>
  <c r="G172" i="7"/>
  <c r="H172" i="7"/>
  <c r="H173" i="7" s="1"/>
  <c r="I172" i="7"/>
  <c r="I173" i="7" s="1"/>
  <c r="J172" i="7"/>
  <c r="K172" i="7"/>
  <c r="K173" i="7" s="1"/>
  <c r="L172" i="7"/>
  <c r="L173" i="7" s="1"/>
  <c r="E173" i="7"/>
  <c r="F173" i="7"/>
  <c r="G173" i="7"/>
  <c r="J173" i="7"/>
  <c r="C171" i="7"/>
  <c r="C172" i="7" s="1"/>
  <c r="C165" i="7"/>
  <c r="C161" i="7" l="1"/>
  <c r="M173" i="7"/>
  <c r="M161" i="7"/>
  <c r="M172" i="7"/>
  <c r="M113" i="7"/>
  <c r="C113" i="7"/>
  <c r="O110" i="6"/>
  <c r="M148" i="7"/>
  <c r="M65" i="7"/>
  <c r="C65" i="7"/>
  <c r="C66" i="7"/>
  <c r="D111" i="6"/>
  <c r="D112" i="6" s="1"/>
  <c r="E111" i="6"/>
  <c r="E112" i="6" s="1"/>
  <c r="F111" i="6"/>
  <c r="G111" i="6"/>
  <c r="G112" i="6" s="1"/>
  <c r="H111" i="6"/>
  <c r="H112" i="6" s="1"/>
  <c r="I111" i="6"/>
  <c r="I112" i="6" s="1"/>
  <c r="J111" i="6"/>
  <c r="K111" i="6"/>
  <c r="K112" i="6" s="1"/>
  <c r="L111" i="6"/>
  <c r="L112" i="6" s="1"/>
  <c r="M111" i="6"/>
  <c r="M112" i="6" s="1"/>
  <c r="N111" i="6"/>
  <c r="F112" i="6"/>
  <c r="J112" i="6"/>
  <c r="N112" i="6"/>
  <c r="C110" i="6"/>
  <c r="C111" i="6" s="1"/>
  <c r="D149" i="7"/>
  <c r="D150" i="7" s="1"/>
  <c r="E149" i="7"/>
  <c r="F149" i="7"/>
  <c r="F150" i="7" s="1"/>
  <c r="G149" i="7"/>
  <c r="G150" i="7" s="1"/>
  <c r="H149" i="7"/>
  <c r="H150" i="7" s="1"/>
  <c r="I149" i="7"/>
  <c r="I150" i="7" s="1"/>
  <c r="J149" i="7"/>
  <c r="K149" i="7"/>
  <c r="L149" i="7"/>
  <c r="L150" i="7" s="1"/>
  <c r="E150" i="7"/>
  <c r="J150" i="7"/>
  <c r="K150" i="7"/>
  <c r="C148" i="7"/>
  <c r="C99" i="7"/>
  <c r="C98" i="7"/>
  <c r="M98" i="7"/>
  <c r="C97" i="7"/>
  <c r="M97" i="7"/>
  <c r="G46" i="10"/>
  <c r="F46" i="10"/>
  <c r="H47" i="10"/>
  <c r="H85" i="10"/>
  <c r="H84" i="10" s="1"/>
  <c r="E85" i="10"/>
  <c r="E84" i="10" s="1"/>
  <c r="G84" i="10"/>
  <c r="F84" i="10"/>
  <c r="D84" i="10"/>
  <c r="C84" i="10"/>
  <c r="G74" i="10"/>
  <c r="F74" i="10"/>
  <c r="H78" i="10"/>
  <c r="H77" i="10"/>
  <c r="D13" i="9"/>
  <c r="O111" i="6" l="1"/>
  <c r="H46" i="10"/>
  <c r="M111" i="7"/>
  <c r="M112" i="7"/>
  <c r="C111" i="7"/>
  <c r="C116" i="7" s="1"/>
  <c r="C168" i="6" l="1"/>
  <c r="C160" i="6"/>
  <c r="C154" i="6"/>
  <c r="C151" i="6"/>
  <c r="C148" i="6"/>
  <c r="C145" i="6"/>
  <c r="C142" i="6"/>
  <c r="C139" i="6"/>
  <c r="C136" i="6"/>
  <c r="C133" i="6"/>
  <c r="C130" i="6"/>
  <c r="C127" i="6"/>
  <c r="C124" i="6"/>
  <c r="C121" i="6"/>
  <c r="C118" i="6"/>
  <c r="C115" i="6"/>
  <c r="C107" i="6"/>
  <c r="C104" i="6"/>
  <c r="C101" i="6"/>
  <c r="C98" i="6"/>
  <c r="C90" i="6"/>
  <c r="D86" i="6"/>
  <c r="E86" i="6"/>
  <c r="E87" i="6" s="1"/>
  <c r="F86" i="6"/>
  <c r="F87" i="6" s="1"/>
  <c r="G86" i="6"/>
  <c r="G87" i="6" s="1"/>
  <c r="H86" i="6"/>
  <c r="H87" i="6" s="1"/>
  <c r="I86" i="6"/>
  <c r="J86" i="6"/>
  <c r="K86" i="6"/>
  <c r="K87" i="6" s="1"/>
  <c r="L86" i="6"/>
  <c r="M86" i="6"/>
  <c r="M87" i="6" s="1"/>
  <c r="N86" i="6"/>
  <c r="N87" i="6" s="1"/>
  <c r="D87" i="6"/>
  <c r="I87" i="6"/>
  <c r="J87" i="6"/>
  <c r="C79" i="6"/>
  <c r="C76" i="6"/>
  <c r="C73" i="6"/>
  <c r="C70" i="6"/>
  <c r="C67" i="6"/>
  <c r="C69" i="6"/>
  <c r="C64" i="6"/>
  <c r="C61" i="6"/>
  <c r="C58" i="6"/>
  <c r="C55" i="6"/>
  <c r="C52" i="6"/>
  <c r="C49" i="6"/>
  <c r="C41" i="6"/>
  <c r="E38" i="6"/>
  <c r="G38" i="6"/>
  <c r="I38" i="6"/>
  <c r="K38" i="6"/>
  <c r="M38" i="6"/>
  <c r="N38" i="6"/>
  <c r="D38" i="6"/>
  <c r="H38" i="6"/>
  <c r="J38" i="6"/>
  <c r="L38" i="6"/>
  <c r="C30" i="6"/>
  <c r="C31" i="6"/>
  <c r="C32" i="6"/>
  <c r="C33" i="6"/>
  <c r="C27" i="6"/>
  <c r="C19" i="6"/>
  <c r="C16" i="6"/>
  <c r="O13" i="6"/>
  <c r="O14" i="6"/>
  <c r="O15" i="6"/>
  <c r="O16" i="6"/>
  <c r="O17" i="6"/>
  <c r="O18" i="6"/>
  <c r="O19" i="6"/>
  <c r="O20" i="6"/>
  <c r="O21" i="6"/>
  <c r="O22" i="6"/>
  <c r="O25" i="6"/>
  <c r="O26" i="6"/>
  <c r="O27" i="6"/>
  <c r="O28" i="6"/>
  <c r="O29" i="6"/>
  <c r="O30" i="6"/>
  <c r="O31" i="6"/>
  <c r="O32" i="6"/>
  <c r="O33" i="6"/>
  <c r="O39" i="6"/>
  <c r="O40" i="6"/>
  <c r="O41" i="6"/>
  <c r="O42" i="6"/>
  <c r="O43" i="6"/>
  <c r="O44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8" i="6"/>
  <c r="O89" i="6"/>
  <c r="O90" i="6"/>
  <c r="O91" i="6"/>
  <c r="O92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6" i="6"/>
  <c r="O167" i="6"/>
  <c r="O168" i="6"/>
  <c r="O169" i="6"/>
  <c r="O173" i="6"/>
  <c r="O174" i="6"/>
  <c r="O175" i="6"/>
  <c r="O176" i="6"/>
  <c r="O177" i="6"/>
  <c r="O178" i="6"/>
  <c r="O179" i="6"/>
  <c r="O185" i="6"/>
  <c r="O187" i="6"/>
  <c r="C13" i="6"/>
  <c r="C217" i="7"/>
  <c r="C214" i="7"/>
  <c r="C211" i="7"/>
  <c r="C208" i="7"/>
  <c r="C205" i="7"/>
  <c r="C202" i="7"/>
  <c r="C199" i="7"/>
  <c r="D195" i="7"/>
  <c r="D196" i="7" s="1"/>
  <c r="E195" i="7"/>
  <c r="E196" i="7" s="1"/>
  <c r="F195" i="7"/>
  <c r="G195" i="7"/>
  <c r="G196" i="7" s="1"/>
  <c r="H195" i="7"/>
  <c r="H196" i="7" s="1"/>
  <c r="I195" i="7"/>
  <c r="I196" i="7" s="1"/>
  <c r="J195" i="7"/>
  <c r="K195" i="7"/>
  <c r="K196" i="7" s="1"/>
  <c r="L195" i="7"/>
  <c r="L196" i="7" s="1"/>
  <c r="F196" i="7"/>
  <c r="J196" i="7"/>
  <c r="D190" i="7"/>
  <c r="D191" i="7" s="1"/>
  <c r="E190" i="7"/>
  <c r="F190" i="7"/>
  <c r="G190" i="7"/>
  <c r="H190" i="7"/>
  <c r="H191" i="7" s="1"/>
  <c r="I190" i="7"/>
  <c r="I191" i="7" s="1"/>
  <c r="J190" i="7"/>
  <c r="J191" i="7" s="1"/>
  <c r="K190" i="7"/>
  <c r="K191" i="7" s="1"/>
  <c r="L190" i="7"/>
  <c r="L191" i="7" s="1"/>
  <c r="E191" i="7"/>
  <c r="F191" i="7"/>
  <c r="G191" i="7"/>
  <c r="D185" i="7"/>
  <c r="D186" i="7" s="1"/>
  <c r="E185" i="7"/>
  <c r="F185" i="7"/>
  <c r="G185" i="7"/>
  <c r="H185" i="7"/>
  <c r="H186" i="7" s="1"/>
  <c r="I185" i="7"/>
  <c r="I186" i="7" s="1"/>
  <c r="J185" i="7"/>
  <c r="J186" i="7" s="1"/>
  <c r="K185" i="7"/>
  <c r="K186" i="7" s="1"/>
  <c r="L185" i="7"/>
  <c r="L186" i="7" s="1"/>
  <c r="E186" i="7"/>
  <c r="F186" i="7"/>
  <c r="G186" i="7"/>
  <c r="C184" i="7"/>
  <c r="C185" i="7" s="1"/>
  <c r="C181" i="7"/>
  <c r="D177" i="7"/>
  <c r="D178" i="7" s="1"/>
  <c r="E177" i="7"/>
  <c r="F177" i="7"/>
  <c r="G177" i="7"/>
  <c r="G178" i="7" s="1"/>
  <c r="H177" i="7"/>
  <c r="H178" i="7" s="1"/>
  <c r="I177" i="7"/>
  <c r="I178" i="7" s="1"/>
  <c r="J177" i="7"/>
  <c r="J178" i="7" s="1"/>
  <c r="K177" i="7"/>
  <c r="K178" i="7" s="1"/>
  <c r="L177" i="7"/>
  <c r="L178" i="7" s="1"/>
  <c r="E178" i="7"/>
  <c r="F178" i="7"/>
  <c r="C176" i="7"/>
  <c r="C177" i="7" s="1"/>
  <c r="C168" i="7"/>
  <c r="C156" i="7"/>
  <c r="C147" i="7"/>
  <c r="C149" i="7" s="1"/>
  <c r="C144" i="7"/>
  <c r="C141" i="7"/>
  <c r="C131" i="7"/>
  <c r="C132" i="7" s="1"/>
  <c r="D127" i="7"/>
  <c r="D128" i="7" s="1"/>
  <c r="E127" i="7"/>
  <c r="E128" i="7" s="1"/>
  <c r="F127" i="7"/>
  <c r="F128" i="7" s="1"/>
  <c r="G127" i="7"/>
  <c r="G128" i="7" s="1"/>
  <c r="H127" i="7"/>
  <c r="H128" i="7" s="1"/>
  <c r="I127" i="7"/>
  <c r="I128" i="7" s="1"/>
  <c r="J127" i="7"/>
  <c r="J128" i="7" s="1"/>
  <c r="K127" i="7"/>
  <c r="K128" i="7" s="1"/>
  <c r="L127" i="7"/>
  <c r="L128" i="7" s="1"/>
  <c r="D122" i="7"/>
  <c r="D123" i="7" s="1"/>
  <c r="E122" i="7"/>
  <c r="E123" i="7" s="1"/>
  <c r="F122" i="7"/>
  <c r="G122" i="7"/>
  <c r="G123" i="7" s="1"/>
  <c r="H122" i="7"/>
  <c r="H123" i="7" s="1"/>
  <c r="I122" i="7"/>
  <c r="I123" i="7" s="1"/>
  <c r="J122" i="7"/>
  <c r="J123" i="7" s="1"/>
  <c r="K122" i="7"/>
  <c r="K123" i="7" s="1"/>
  <c r="L122" i="7"/>
  <c r="L123" i="7" s="1"/>
  <c r="F123" i="7"/>
  <c r="C120" i="7"/>
  <c r="C121" i="7"/>
  <c r="M120" i="7"/>
  <c r="M121" i="7"/>
  <c r="M124" i="7"/>
  <c r="M125" i="7"/>
  <c r="M126" i="7"/>
  <c r="M129" i="7"/>
  <c r="M130" i="7"/>
  <c r="M131" i="7"/>
  <c r="M134" i="7"/>
  <c r="M135" i="7"/>
  <c r="M138" i="7"/>
  <c r="M139" i="7"/>
  <c r="M140" i="7"/>
  <c r="M141" i="7"/>
  <c r="M142" i="7"/>
  <c r="M143" i="7"/>
  <c r="M144" i="7"/>
  <c r="M145" i="7"/>
  <c r="M146" i="7"/>
  <c r="M147" i="7"/>
  <c r="M149" i="7"/>
  <c r="M151" i="7"/>
  <c r="M152" i="7"/>
  <c r="M153" i="7"/>
  <c r="M154" i="7"/>
  <c r="M155" i="7"/>
  <c r="M156" i="7"/>
  <c r="M157" i="7"/>
  <c r="M158" i="7"/>
  <c r="M162" i="7"/>
  <c r="M163" i="7"/>
  <c r="M164" i="7"/>
  <c r="M166" i="7"/>
  <c r="M167" i="7"/>
  <c r="M168" i="7"/>
  <c r="M169" i="7"/>
  <c r="M170" i="7"/>
  <c r="M174" i="7"/>
  <c r="M175" i="7"/>
  <c r="M176" i="7"/>
  <c r="M179" i="7"/>
  <c r="M180" i="7"/>
  <c r="M181" i="7"/>
  <c r="M182" i="7"/>
  <c r="M183" i="7"/>
  <c r="M184" i="7"/>
  <c r="M187" i="7"/>
  <c r="M188" i="7"/>
  <c r="M189" i="7"/>
  <c r="M192" i="7"/>
  <c r="M193" i="7"/>
  <c r="M194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25" i="7"/>
  <c r="M227" i="7"/>
  <c r="C96" i="7"/>
  <c r="C101" i="7" s="1"/>
  <c r="C93" i="7"/>
  <c r="C90" i="7"/>
  <c r="D86" i="7"/>
  <c r="D87" i="7" s="1"/>
  <c r="E86" i="7"/>
  <c r="E87" i="7" s="1"/>
  <c r="F86" i="7"/>
  <c r="F87" i="7" s="1"/>
  <c r="G86" i="7"/>
  <c r="G87" i="7" s="1"/>
  <c r="H86" i="7"/>
  <c r="H87" i="7" s="1"/>
  <c r="I86" i="7"/>
  <c r="I87" i="7" s="1"/>
  <c r="J86" i="7"/>
  <c r="J87" i="7" s="1"/>
  <c r="K86" i="7"/>
  <c r="K87" i="7" s="1"/>
  <c r="L86" i="7"/>
  <c r="L87" i="7" s="1"/>
  <c r="C85" i="7"/>
  <c r="C86" i="7" s="1"/>
  <c r="C87" i="7" s="1"/>
  <c r="C82" i="7"/>
  <c r="D78" i="7"/>
  <c r="D79" i="7" s="1"/>
  <c r="E78" i="7"/>
  <c r="E79" i="7" s="1"/>
  <c r="F78" i="7"/>
  <c r="F79" i="7" s="1"/>
  <c r="G78" i="7"/>
  <c r="H78" i="7"/>
  <c r="H79" i="7" s="1"/>
  <c r="I78" i="7"/>
  <c r="I79" i="7" s="1"/>
  <c r="J78" i="7"/>
  <c r="J79" i="7" s="1"/>
  <c r="K78" i="7"/>
  <c r="K79" i="7" s="1"/>
  <c r="L78" i="7"/>
  <c r="L79" i="7" s="1"/>
  <c r="G79" i="7"/>
  <c r="D73" i="7"/>
  <c r="D74" i="7" s="1"/>
  <c r="E73" i="7"/>
  <c r="F73" i="7"/>
  <c r="G73" i="7"/>
  <c r="H73" i="7"/>
  <c r="H74" i="7" s="1"/>
  <c r="I73" i="7"/>
  <c r="I74" i="7" s="1"/>
  <c r="J73" i="7"/>
  <c r="J74" i="7" s="1"/>
  <c r="K73" i="7"/>
  <c r="K74" i="7" s="1"/>
  <c r="L73" i="7"/>
  <c r="L74" i="7" s="1"/>
  <c r="E74" i="7"/>
  <c r="F74" i="7"/>
  <c r="G74" i="7"/>
  <c r="C67" i="7"/>
  <c r="C68" i="7"/>
  <c r="C69" i="7"/>
  <c r="C70" i="7"/>
  <c r="C71" i="7"/>
  <c r="C72" i="7"/>
  <c r="C61" i="7"/>
  <c r="D57" i="7"/>
  <c r="D58" i="7" s="1"/>
  <c r="E57" i="7"/>
  <c r="E58" i="7" s="1"/>
  <c r="F57" i="7"/>
  <c r="F58" i="7" s="1"/>
  <c r="G57" i="7"/>
  <c r="G58" i="7" s="1"/>
  <c r="H57" i="7"/>
  <c r="H58" i="7" s="1"/>
  <c r="I57" i="7"/>
  <c r="I58" i="7" s="1"/>
  <c r="J57" i="7"/>
  <c r="K57" i="7"/>
  <c r="K58" i="7" s="1"/>
  <c r="L57" i="7"/>
  <c r="L58" i="7" s="1"/>
  <c r="J58" i="7"/>
  <c r="C52" i="7"/>
  <c r="C49" i="7"/>
  <c r="C39" i="7"/>
  <c r="C45" i="7" s="1"/>
  <c r="C36" i="7"/>
  <c r="C33" i="7"/>
  <c r="C30" i="7"/>
  <c r="C25" i="7"/>
  <c r="C26" i="7" s="1"/>
  <c r="D26" i="7"/>
  <c r="D27" i="7" s="1"/>
  <c r="E26" i="7"/>
  <c r="E27" i="7" s="1"/>
  <c r="F26" i="7"/>
  <c r="G26" i="7"/>
  <c r="H26" i="7"/>
  <c r="H27" i="7" s="1"/>
  <c r="I26" i="7"/>
  <c r="I27" i="7" s="1"/>
  <c r="J26" i="7"/>
  <c r="J27" i="7" s="1"/>
  <c r="K26" i="7"/>
  <c r="K27" i="7" s="1"/>
  <c r="L26" i="7"/>
  <c r="L27" i="7" s="1"/>
  <c r="F27" i="7"/>
  <c r="G27" i="7"/>
  <c r="C22" i="7"/>
  <c r="C19" i="7"/>
  <c r="M14" i="7"/>
  <c r="M17" i="7"/>
  <c r="M18" i="7"/>
  <c r="M19" i="7"/>
  <c r="M20" i="7"/>
  <c r="M21" i="7"/>
  <c r="M22" i="7"/>
  <c r="M23" i="7"/>
  <c r="M24" i="7"/>
  <c r="M25" i="7"/>
  <c r="M28" i="7"/>
  <c r="M29" i="7"/>
  <c r="M30" i="7"/>
  <c r="M31" i="7"/>
  <c r="M32" i="7"/>
  <c r="M33" i="7"/>
  <c r="M34" i="7"/>
  <c r="M35" i="7"/>
  <c r="M36" i="7"/>
  <c r="M37" i="7"/>
  <c r="M38" i="7"/>
  <c r="M39" i="7"/>
  <c r="M47" i="7"/>
  <c r="M48" i="7"/>
  <c r="M49" i="7"/>
  <c r="M50" i="7"/>
  <c r="M51" i="7"/>
  <c r="M52" i="7"/>
  <c r="M53" i="7"/>
  <c r="M54" i="7"/>
  <c r="M55" i="7"/>
  <c r="M56" i="7"/>
  <c r="M59" i="7"/>
  <c r="M60" i="7"/>
  <c r="M61" i="7"/>
  <c r="M62" i="7"/>
  <c r="M63" i="7"/>
  <c r="M64" i="7"/>
  <c r="M66" i="7"/>
  <c r="M67" i="7"/>
  <c r="M68" i="7"/>
  <c r="M69" i="7"/>
  <c r="M70" i="7"/>
  <c r="M71" i="7"/>
  <c r="M72" i="7"/>
  <c r="M75" i="7"/>
  <c r="M76" i="7"/>
  <c r="M77" i="7"/>
  <c r="M80" i="7"/>
  <c r="M81" i="7"/>
  <c r="M82" i="7"/>
  <c r="M83" i="7"/>
  <c r="M84" i="7"/>
  <c r="M85" i="7"/>
  <c r="M88" i="7"/>
  <c r="M89" i="7"/>
  <c r="M90" i="7"/>
  <c r="M91" i="7"/>
  <c r="M92" i="7"/>
  <c r="M93" i="7"/>
  <c r="M94" i="7"/>
  <c r="M95" i="7"/>
  <c r="M96" i="7"/>
  <c r="M99" i="7"/>
  <c r="M102" i="7"/>
  <c r="M103" i="7"/>
  <c r="M104" i="7"/>
  <c r="M105" i="7"/>
  <c r="M106" i="7"/>
  <c r="M107" i="7"/>
  <c r="M108" i="7"/>
  <c r="M109" i="7"/>
  <c r="M110" i="7"/>
  <c r="D15" i="7"/>
  <c r="E15" i="7"/>
  <c r="F15" i="7"/>
  <c r="G15" i="7"/>
  <c r="H15" i="7"/>
  <c r="I15" i="7"/>
  <c r="J15" i="7"/>
  <c r="K15" i="7"/>
  <c r="L15" i="7"/>
  <c r="H16" i="7"/>
  <c r="C14" i="7"/>
  <c r="C15" i="7" s="1"/>
  <c r="C105" i="7"/>
  <c r="C106" i="7"/>
  <c r="C107" i="7"/>
  <c r="C108" i="7"/>
  <c r="C109" i="7"/>
  <c r="C110" i="7"/>
  <c r="C112" i="7"/>
  <c r="E29" i="25"/>
  <c r="F29" i="25"/>
  <c r="G29" i="25"/>
  <c r="G30" i="25" s="1"/>
  <c r="H29" i="25"/>
  <c r="H30" i="25" s="1"/>
  <c r="I29" i="25"/>
  <c r="J29" i="25"/>
  <c r="K29" i="25"/>
  <c r="K30" i="25" s="1"/>
  <c r="L29" i="25"/>
  <c r="L30" i="25" s="1"/>
  <c r="M29" i="25"/>
  <c r="N29" i="25"/>
  <c r="E30" i="25"/>
  <c r="F30" i="25"/>
  <c r="I30" i="25"/>
  <c r="J30" i="25"/>
  <c r="M30" i="25"/>
  <c r="N30" i="25"/>
  <c r="C19" i="25"/>
  <c r="C16" i="25"/>
  <c r="C13" i="25"/>
  <c r="D25" i="25"/>
  <c r="D29" i="25" s="1"/>
  <c r="D30" i="25" s="1"/>
  <c r="E25" i="25"/>
  <c r="F25" i="25"/>
  <c r="G25" i="25"/>
  <c r="G26" i="25" s="1"/>
  <c r="H25" i="25"/>
  <c r="I25" i="25"/>
  <c r="J25" i="25"/>
  <c r="K25" i="25"/>
  <c r="K26" i="25" s="1"/>
  <c r="L25" i="25"/>
  <c r="M25" i="25"/>
  <c r="N25" i="25"/>
  <c r="E26" i="25"/>
  <c r="F26" i="25"/>
  <c r="H26" i="25"/>
  <c r="I26" i="25"/>
  <c r="J26" i="25"/>
  <c r="L26" i="25"/>
  <c r="M26" i="25"/>
  <c r="N26" i="25"/>
  <c r="C24" i="25"/>
  <c r="C25" i="25" s="1"/>
  <c r="C22" i="25"/>
  <c r="C23" i="25"/>
  <c r="D34" i="26"/>
  <c r="E34" i="26"/>
  <c r="E35" i="26" s="1"/>
  <c r="G34" i="26"/>
  <c r="G35" i="26" s="1"/>
  <c r="H34" i="26"/>
  <c r="I34" i="26"/>
  <c r="J34" i="26"/>
  <c r="K34" i="26"/>
  <c r="K35" i="26" s="1"/>
  <c r="L34" i="26"/>
  <c r="D35" i="26"/>
  <c r="H35" i="26"/>
  <c r="I35" i="26"/>
  <c r="J35" i="26"/>
  <c r="L35" i="26"/>
  <c r="C77" i="7"/>
  <c r="C78" i="7" s="1"/>
  <c r="C64" i="7"/>
  <c r="D21" i="26"/>
  <c r="D22" i="26" s="1"/>
  <c r="E21" i="26"/>
  <c r="F21" i="26"/>
  <c r="F34" i="26" s="1"/>
  <c r="F35" i="26" s="1"/>
  <c r="G21" i="26"/>
  <c r="H21" i="26"/>
  <c r="H22" i="26" s="1"/>
  <c r="I21" i="26"/>
  <c r="J21" i="26"/>
  <c r="K21" i="26"/>
  <c r="L21" i="26"/>
  <c r="L22" i="26" s="1"/>
  <c r="E22" i="26"/>
  <c r="G22" i="26"/>
  <c r="I22" i="26"/>
  <c r="J22" i="26"/>
  <c r="K22" i="26"/>
  <c r="C15" i="26"/>
  <c r="C16" i="26"/>
  <c r="C19" i="26"/>
  <c r="C20" i="26"/>
  <c r="C14" i="26"/>
  <c r="D36" i="25" l="1"/>
  <c r="C22" i="2"/>
  <c r="C52" i="2" s="1"/>
  <c r="F41" i="26"/>
  <c r="E20" i="3"/>
  <c r="F22" i="26"/>
  <c r="C21" i="26"/>
  <c r="L87" i="6"/>
  <c r="O87" i="6" s="1"/>
  <c r="L171" i="6"/>
  <c r="I16" i="7"/>
  <c r="I233" i="7" s="1"/>
  <c r="M190" i="7"/>
  <c r="H233" i="7"/>
  <c r="E16" i="7"/>
  <c r="E233" i="7" s="1"/>
  <c r="K16" i="7"/>
  <c r="K233" i="7" s="1"/>
  <c r="G16" i="7"/>
  <c r="G233" i="7" s="1"/>
  <c r="L16" i="7"/>
  <c r="L233" i="7" s="1"/>
  <c r="D16" i="7"/>
  <c r="D233" i="7" s="1"/>
  <c r="J16" i="7"/>
  <c r="J233" i="7" s="1"/>
  <c r="F16" i="7"/>
  <c r="F233" i="7" s="1"/>
  <c r="C122" i="7"/>
  <c r="M133" i="7"/>
  <c r="M191" i="7"/>
  <c r="M16" i="7"/>
  <c r="M122" i="7"/>
  <c r="M127" i="7"/>
  <c r="M195" i="7"/>
  <c r="O86" i="6"/>
  <c r="C73" i="7"/>
  <c r="M196" i="7"/>
  <c r="M186" i="7"/>
  <c r="M185" i="7"/>
  <c r="M178" i="7"/>
  <c r="M177" i="7"/>
  <c r="M165" i="7"/>
  <c r="M150" i="7"/>
  <c r="M132" i="7"/>
  <c r="M128" i="7"/>
  <c r="M117" i="7"/>
  <c r="M87" i="7"/>
  <c r="M58" i="7"/>
  <c r="M45" i="7"/>
  <c r="M116" i="7"/>
  <c r="M46" i="7"/>
  <c r="M123" i="7"/>
  <c r="M86" i="7"/>
  <c r="M79" i="7"/>
  <c r="M78" i="7"/>
  <c r="M74" i="7"/>
  <c r="M73" i="7"/>
  <c r="M57" i="7"/>
  <c r="M27" i="7"/>
  <c r="M15" i="7"/>
  <c r="M26" i="7"/>
  <c r="C29" i="25"/>
  <c r="C30" i="25" s="1"/>
  <c r="C26" i="25"/>
  <c r="D26" i="25"/>
  <c r="C126" i="7"/>
  <c r="C127" i="7" s="1"/>
  <c r="C82" i="6"/>
  <c r="C83" i="6"/>
  <c r="C84" i="6"/>
  <c r="C85" i="6"/>
  <c r="C36" i="25" l="1"/>
  <c r="B22" i="2"/>
  <c r="C22" i="26"/>
  <c r="C34" i="26"/>
  <c r="C35" i="26" s="1"/>
  <c r="M220" i="7"/>
  <c r="C86" i="6"/>
  <c r="D45" i="6"/>
  <c r="D46" i="6" s="1"/>
  <c r="E45" i="6"/>
  <c r="F45" i="6"/>
  <c r="G45" i="6"/>
  <c r="G46" i="6" s="1"/>
  <c r="H45" i="6"/>
  <c r="H46" i="6" s="1"/>
  <c r="I45" i="6"/>
  <c r="I46" i="6" s="1"/>
  <c r="J45" i="6"/>
  <c r="K45" i="6"/>
  <c r="K46" i="6" s="1"/>
  <c r="L45" i="6"/>
  <c r="L46" i="6" s="1"/>
  <c r="M45" i="6"/>
  <c r="M46" i="6" s="1"/>
  <c r="N45" i="6"/>
  <c r="F46" i="6"/>
  <c r="J46" i="6"/>
  <c r="C44" i="6"/>
  <c r="C45" i="6" s="1"/>
  <c r="D23" i="6"/>
  <c r="E23" i="6"/>
  <c r="F23" i="6"/>
  <c r="G23" i="6"/>
  <c r="H23" i="6"/>
  <c r="I23" i="6"/>
  <c r="J23" i="6"/>
  <c r="K23" i="6"/>
  <c r="L23" i="6"/>
  <c r="M23" i="6"/>
  <c r="N23" i="6"/>
  <c r="N24" i="6" s="1"/>
  <c r="C22" i="6"/>
  <c r="C23" i="6"/>
  <c r="C41" i="26" l="1"/>
  <c r="B20" i="3"/>
  <c r="F24" i="6"/>
  <c r="M24" i="6"/>
  <c r="M200" i="6" s="1"/>
  <c r="I24" i="6"/>
  <c r="I200" i="6" s="1"/>
  <c r="L24" i="6"/>
  <c r="L200" i="6" s="1"/>
  <c r="H24" i="6"/>
  <c r="H200" i="6" s="1"/>
  <c r="D24" i="6"/>
  <c r="D200" i="6" s="1"/>
  <c r="J24" i="6"/>
  <c r="J200" i="6" s="1"/>
  <c r="K24" i="6"/>
  <c r="K200" i="6" s="1"/>
  <c r="G24" i="6"/>
  <c r="G200" i="6" s="1"/>
  <c r="N46" i="6"/>
  <c r="N200" i="6" s="1"/>
  <c r="E46" i="6"/>
  <c r="O45" i="6"/>
  <c r="O23" i="6"/>
  <c r="E24" i="6"/>
  <c r="C163" i="6"/>
  <c r="I164" i="6"/>
  <c r="O164" i="6" s="1"/>
  <c r="I165" i="6"/>
  <c r="C55" i="7"/>
  <c r="C56" i="7"/>
  <c r="O165" i="6" l="1"/>
  <c r="I201" i="6"/>
  <c r="O201" i="6" s="1"/>
  <c r="O46" i="6"/>
  <c r="O24" i="6"/>
  <c r="E200" i="6"/>
  <c r="C57" i="7"/>
  <c r="C164" i="6"/>
  <c r="C189" i="7"/>
  <c r="C190" i="7" s="1"/>
  <c r="C194" i="7"/>
  <c r="C195" i="7" s="1"/>
  <c r="C220" i="7" l="1"/>
  <c r="D129" i="6"/>
  <c r="C129" i="6" s="1"/>
  <c r="C92" i="6"/>
  <c r="C95" i="6" s="1"/>
  <c r="C170" i="7"/>
  <c r="C173" i="7" s="1"/>
  <c r="C125" i="7"/>
  <c r="C128" i="7" s="1"/>
  <c r="D18" i="29" l="1"/>
  <c r="D14" i="11"/>
  <c r="H83" i="10"/>
  <c r="H82" i="10"/>
  <c r="H81" i="10" s="1"/>
  <c r="G81" i="10"/>
  <c r="F81" i="10"/>
  <c r="H80" i="10"/>
  <c r="H79" i="10" s="1"/>
  <c r="G79" i="10"/>
  <c r="F79" i="10"/>
  <c r="H76" i="10"/>
  <c r="H75" i="10"/>
  <c r="H73" i="10"/>
  <c r="H72" i="10" s="1"/>
  <c r="G72" i="10"/>
  <c r="F72" i="10"/>
  <c r="G58" i="10"/>
  <c r="H57" i="10"/>
  <c r="H56" i="10" s="1"/>
  <c r="H58" i="10" s="1"/>
  <c r="G56" i="10"/>
  <c r="F56" i="10"/>
  <c r="F58" i="10" s="1"/>
  <c r="H54" i="10"/>
  <c r="H53" i="10" s="1"/>
  <c r="H55" i="10" s="1"/>
  <c r="G53" i="10"/>
  <c r="G55" i="10" s="1"/>
  <c r="F53" i="10"/>
  <c r="F55" i="10" s="1"/>
  <c r="H51" i="10"/>
  <c r="H50" i="10"/>
  <c r="H49" i="10"/>
  <c r="H48" i="10" s="1"/>
  <c r="G48" i="10"/>
  <c r="F48" i="10"/>
  <c r="H45" i="10"/>
  <c r="H44" i="10"/>
  <c r="H43" i="10"/>
  <c r="H42" i="10"/>
  <c r="H41" i="10"/>
  <c r="G40" i="10"/>
  <c r="F40" i="10"/>
  <c r="H37" i="10"/>
  <c r="H36" i="10"/>
  <c r="H35" i="10"/>
  <c r="H34" i="10"/>
  <c r="H33" i="10"/>
  <c r="H32" i="10"/>
  <c r="H31" i="10"/>
  <c r="H29" i="10"/>
  <c r="H28" i="10"/>
  <c r="H27" i="10"/>
  <c r="G26" i="10"/>
  <c r="F26" i="10"/>
  <c r="H25" i="10"/>
  <c r="H23" i="10"/>
  <c r="H22" i="10" s="1"/>
  <c r="G22" i="10"/>
  <c r="F22" i="10"/>
  <c r="H21" i="10"/>
  <c r="H20" i="10"/>
  <c r="H19" i="10" s="1"/>
  <c r="G19" i="10"/>
  <c r="F19" i="10"/>
  <c r="H18" i="10"/>
  <c r="H17" i="10" s="1"/>
  <c r="H16" i="10"/>
  <c r="H15" i="10" s="1"/>
  <c r="G15" i="10"/>
  <c r="F15" i="10"/>
  <c r="H12" i="10"/>
  <c r="H11" i="10" s="1"/>
  <c r="G11" i="10"/>
  <c r="F11" i="10"/>
  <c r="D60" i="9"/>
  <c r="D57" i="9"/>
  <c r="D51" i="9"/>
  <c r="D29" i="9"/>
  <c r="D27" i="9"/>
  <c r="D23" i="9"/>
  <c r="D20" i="9"/>
  <c r="D18" i="9"/>
  <c r="D11" i="9"/>
  <c r="D36" i="9" l="1"/>
  <c r="D40" i="9" s="1"/>
  <c r="F86" i="10"/>
  <c r="H74" i="10"/>
  <c r="H86" i="10" s="1"/>
  <c r="G86" i="10"/>
  <c r="H26" i="10"/>
  <c r="H40" i="10"/>
  <c r="G59" i="10"/>
  <c r="F59" i="10"/>
  <c r="D28" i="1"/>
  <c r="D16" i="1"/>
  <c r="D13" i="1"/>
  <c r="D10" i="1"/>
  <c r="H59" i="10" l="1"/>
  <c r="O24" i="17"/>
  <c r="O36" i="17"/>
  <c r="O38" i="17"/>
  <c r="D27" i="17"/>
  <c r="C27" i="17"/>
  <c r="D26" i="17"/>
  <c r="C26" i="17"/>
  <c r="D36" i="17"/>
  <c r="E36" i="17"/>
  <c r="F36" i="17"/>
  <c r="G36" i="17"/>
  <c r="H36" i="17"/>
  <c r="I36" i="17"/>
  <c r="J36" i="17"/>
  <c r="K36" i="17"/>
  <c r="L36" i="17"/>
  <c r="M36" i="17"/>
  <c r="N36" i="17"/>
  <c r="C36" i="17"/>
  <c r="O16" i="17"/>
  <c r="B36" i="17" l="1"/>
  <c r="C18" i="17"/>
  <c r="D18" i="17"/>
  <c r="E18" i="17"/>
  <c r="F18" i="17"/>
  <c r="F23" i="17" s="1"/>
  <c r="G18" i="17"/>
  <c r="H18" i="17"/>
  <c r="I18" i="17"/>
  <c r="J18" i="17"/>
  <c r="J23" i="17" s="1"/>
  <c r="K18" i="17"/>
  <c r="L18" i="17"/>
  <c r="M18" i="17"/>
  <c r="N18" i="17"/>
  <c r="N23" i="17" s="1"/>
  <c r="H9" i="17"/>
  <c r="D22" i="17"/>
  <c r="E22" i="17"/>
  <c r="F22" i="17"/>
  <c r="G22" i="17"/>
  <c r="H22" i="17"/>
  <c r="I22" i="17"/>
  <c r="J22" i="17"/>
  <c r="K22" i="17"/>
  <c r="L22" i="17"/>
  <c r="M22" i="17"/>
  <c r="N22" i="17"/>
  <c r="C22" i="17"/>
  <c r="D21" i="17"/>
  <c r="E21" i="17"/>
  <c r="F21" i="17"/>
  <c r="G21" i="17"/>
  <c r="I21" i="17"/>
  <c r="J21" i="17"/>
  <c r="K21" i="17"/>
  <c r="L21" i="17"/>
  <c r="M21" i="17"/>
  <c r="N21" i="17"/>
  <c r="C21" i="17"/>
  <c r="B19" i="17"/>
  <c r="B20" i="17"/>
  <c r="D9" i="17"/>
  <c r="E9" i="17"/>
  <c r="F9" i="17"/>
  <c r="G9" i="17"/>
  <c r="I9" i="17"/>
  <c r="J9" i="17"/>
  <c r="K9" i="17"/>
  <c r="L9" i="17"/>
  <c r="M9" i="17"/>
  <c r="N9" i="17"/>
  <c r="C9" i="17"/>
  <c r="M23" i="17" l="1"/>
  <c r="E23" i="17"/>
  <c r="B21" i="17"/>
  <c r="L23" i="17"/>
  <c r="H23" i="17"/>
  <c r="D23" i="17"/>
  <c r="I23" i="17"/>
  <c r="K23" i="17"/>
  <c r="G23" i="17"/>
  <c r="C23" i="17"/>
  <c r="B18" i="17"/>
  <c r="B11" i="17"/>
  <c r="B10" i="17"/>
  <c r="B9" i="17" l="1"/>
  <c r="D150" i="6" l="1"/>
  <c r="C150" i="6" s="1"/>
  <c r="C201" i="7"/>
  <c r="E184" i="6" l="1"/>
  <c r="F184" i="6"/>
  <c r="G184" i="6"/>
  <c r="H184" i="6"/>
  <c r="J184" i="6"/>
  <c r="K184" i="6"/>
  <c r="L184" i="6"/>
  <c r="M184" i="6"/>
  <c r="N184" i="6"/>
  <c r="D224" i="7"/>
  <c r="E224" i="7"/>
  <c r="F224" i="7"/>
  <c r="G224" i="7"/>
  <c r="H224" i="7"/>
  <c r="I224" i="7"/>
  <c r="J224" i="7"/>
  <c r="K224" i="7"/>
  <c r="L224" i="7"/>
  <c r="E13" i="13"/>
  <c r="O184" i="6" l="1"/>
  <c r="M224" i="7"/>
  <c r="E57" i="10"/>
  <c r="E32" i="10"/>
  <c r="C16" i="1" l="1"/>
  <c r="C13" i="1"/>
  <c r="C10" i="1"/>
  <c r="C14" i="11"/>
  <c r="C19" i="11" s="1"/>
  <c r="D230" i="7"/>
  <c r="D219" i="7" s="1"/>
  <c r="D223" i="7" s="1"/>
  <c r="E230" i="7"/>
  <c r="E219" i="7" s="1"/>
  <c r="F230" i="7"/>
  <c r="F219" i="7" s="1"/>
  <c r="G230" i="7"/>
  <c r="G219" i="7" s="1"/>
  <c r="H230" i="7"/>
  <c r="H219" i="7" s="1"/>
  <c r="I230" i="7"/>
  <c r="I219" i="7" s="1"/>
  <c r="J230" i="7"/>
  <c r="J219" i="7" s="1"/>
  <c r="K230" i="7"/>
  <c r="K219" i="7" s="1"/>
  <c r="L230" i="7"/>
  <c r="L219" i="7" s="1"/>
  <c r="E17" i="3" l="1"/>
  <c r="E50" i="3" s="1"/>
  <c r="D41" i="1" s="1"/>
  <c r="F223" i="7"/>
  <c r="E223" i="7"/>
  <c r="L223" i="7"/>
  <c r="C17" i="3"/>
  <c r="M219" i="7"/>
  <c r="E36" i="10"/>
  <c r="D48" i="10"/>
  <c r="C48" i="10"/>
  <c r="E80" i="10"/>
  <c r="E12" i="10"/>
  <c r="E11" i="10" s="1"/>
  <c r="D11" i="10"/>
  <c r="C11" i="10"/>
  <c r="E50" i="10"/>
  <c r="D81" i="10"/>
  <c r="C81" i="10"/>
  <c r="E82" i="10"/>
  <c r="E49" i="10"/>
  <c r="E42" i="10"/>
  <c r="E43" i="10"/>
  <c r="E44" i="10"/>
  <c r="E45" i="10"/>
  <c r="E37" i="10"/>
  <c r="E33" i="10"/>
  <c r="E31" i="10"/>
  <c r="E29" i="10"/>
  <c r="E28" i="10"/>
  <c r="D22" i="10"/>
  <c r="C22" i="10"/>
  <c r="E25" i="10"/>
  <c r="E23" i="10"/>
  <c r="D74" i="10"/>
  <c r="C74" i="10"/>
  <c r="E76" i="10"/>
  <c r="E75" i="10"/>
  <c r="K17" i="3" l="1"/>
  <c r="K50" i="3" s="1"/>
  <c r="D49" i="1" s="1"/>
  <c r="H17" i="3"/>
  <c r="H50" i="3" s="1"/>
  <c r="D46" i="1" s="1"/>
  <c r="I223" i="7"/>
  <c r="I17" i="3"/>
  <c r="I50" i="3" s="1"/>
  <c r="D47" i="1" s="1"/>
  <c r="J223" i="7"/>
  <c r="F17" i="3"/>
  <c r="F50" i="3" s="1"/>
  <c r="D42" i="1" s="1"/>
  <c r="G223" i="7"/>
  <c r="J17" i="3"/>
  <c r="J50" i="3" s="1"/>
  <c r="D48" i="1" s="1"/>
  <c r="K223" i="7"/>
  <c r="G17" i="3"/>
  <c r="G50" i="3" s="1"/>
  <c r="H223" i="7"/>
  <c r="M221" i="7"/>
  <c r="D17" i="3"/>
  <c r="D50" i="3" s="1"/>
  <c r="D40" i="1" s="1"/>
  <c r="C50" i="3"/>
  <c r="D39" i="1" s="1"/>
  <c r="E48" i="10"/>
  <c r="D50" i="1" l="1"/>
  <c r="D55" i="1" s="1"/>
  <c r="M223" i="7"/>
  <c r="L50" i="3"/>
  <c r="L17" i="3"/>
  <c r="J16" i="3"/>
  <c r="E19" i="3"/>
  <c r="F19" i="3"/>
  <c r="G19" i="3"/>
  <c r="H19" i="3"/>
  <c r="I19" i="3"/>
  <c r="J19" i="3"/>
  <c r="K19" i="3"/>
  <c r="C16" i="3"/>
  <c r="D16" i="3"/>
  <c r="F16" i="3"/>
  <c r="E16" i="3"/>
  <c r="G16" i="3"/>
  <c r="H16" i="3"/>
  <c r="I16" i="3"/>
  <c r="F190" i="6"/>
  <c r="F170" i="6" s="1"/>
  <c r="G190" i="6"/>
  <c r="G170" i="6" s="1"/>
  <c r="H190" i="6"/>
  <c r="H170" i="6" s="1"/>
  <c r="I190" i="6"/>
  <c r="I170" i="6" s="1"/>
  <c r="J190" i="6"/>
  <c r="J170" i="6" s="1"/>
  <c r="K190" i="6"/>
  <c r="K170" i="6" s="1"/>
  <c r="L190" i="6"/>
  <c r="L170" i="6" s="1"/>
  <c r="M190" i="6"/>
  <c r="M170" i="6" s="1"/>
  <c r="N190" i="6"/>
  <c r="N170" i="6" s="1"/>
  <c r="N172" i="6" s="1"/>
  <c r="M16" i="2" l="1"/>
  <c r="M52" i="2" s="1"/>
  <c r="N181" i="6"/>
  <c r="I15" i="2"/>
  <c r="J172" i="6"/>
  <c r="E15" i="2"/>
  <c r="L15" i="2"/>
  <c r="M172" i="6"/>
  <c r="H15" i="2"/>
  <c r="I172" i="6"/>
  <c r="K15" i="2"/>
  <c r="L172" i="6"/>
  <c r="G15" i="2"/>
  <c r="H172" i="6"/>
  <c r="J15" i="2"/>
  <c r="K172" i="6"/>
  <c r="F15" i="2"/>
  <c r="G172" i="6"/>
  <c r="M15" i="2"/>
  <c r="K16" i="3"/>
  <c r="E28" i="25"/>
  <c r="D21" i="2" s="1"/>
  <c r="F28" i="25"/>
  <c r="E21" i="2" s="1"/>
  <c r="G28" i="25"/>
  <c r="F21" i="2" s="1"/>
  <c r="H28" i="25"/>
  <c r="G21" i="2" s="1"/>
  <c r="I28" i="25"/>
  <c r="H21" i="2" s="1"/>
  <c r="J28" i="25"/>
  <c r="I21" i="2" s="1"/>
  <c r="K28" i="25"/>
  <c r="J21" i="2" s="1"/>
  <c r="L28" i="25"/>
  <c r="K21" i="2" s="1"/>
  <c r="M28" i="25"/>
  <c r="L21" i="2" s="1"/>
  <c r="N28" i="25"/>
  <c r="M21" i="2" s="1"/>
  <c r="E33" i="26"/>
  <c r="D19" i="3" s="1"/>
  <c r="F33" i="26"/>
  <c r="G33" i="26"/>
  <c r="H33" i="26"/>
  <c r="I33" i="26"/>
  <c r="J33" i="26"/>
  <c r="K33" i="26"/>
  <c r="L33" i="26"/>
  <c r="D33" i="26"/>
  <c r="C19" i="3" s="1"/>
  <c r="F16" i="2" l="1"/>
  <c r="F52" i="2" s="1"/>
  <c r="G181" i="6"/>
  <c r="G16" i="2"/>
  <c r="G52" i="2" s="1"/>
  <c r="H181" i="6"/>
  <c r="H16" i="2"/>
  <c r="H52" i="2" s="1"/>
  <c r="I181" i="6"/>
  <c r="I183" i="6" s="1"/>
  <c r="O183" i="6" s="1"/>
  <c r="I16" i="2"/>
  <c r="I52" i="2" s="1"/>
  <c r="J181" i="6"/>
  <c r="J16" i="2"/>
  <c r="J52" i="2" s="1"/>
  <c r="K181" i="6"/>
  <c r="K16" i="2"/>
  <c r="K52" i="2" s="1"/>
  <c r="L181" i="6"/>
  <c r="L16" i="2"/>
  <c r="L52" i="2" s="1"/>
  <c r="M181" i="6"/>
  <c r="C177" i="6"/>
  <c r="C174" i="6"/>
  <c r="C167" i="6"/>
  <c r="C162" i="6"/>
  <c r="C165" i="6" s="1"/>
  <c r="C201" i="6" s="1"/>
  <c r="C159" i="6"/>
  <c r="C153" i="6"/>
  <c r="C114" i="6"/>
  <c r="C109" i="6"/>
  <c r="C112" i="6" s="1"/>
  <c r="C97" i="6"/>
  <c r="C89" i="6"/>
  <c r="C81" i="6"/>
  <c r="C87" i="6" s="1"/>
  <c r="C78" i="6"/>
  <c r="C48" i="6"/>
  <c r="C29" i="6"/>
  <c r="C21" i="6"/>
  <c r="C24" i="6" s="1"/>
  <c r="C18" i="6"/>
  <c r="J35" i="25" l="1"/>
  <c r="I35" i="25"/>
  <c r="C21" i="25"/>
  <c r="C12" i="25"/>
  <c r="C35" i="25" l="1"/>
  <c r="D156" i="6"/>
  <c r="C156" i="6" s="1"/>
  <c r="C67" i="13" l="1"/>
  <c r="D67" i="13"/>
  <c r="E67" i="13"/>
  <c r="B67" i="13"/>
  <c r="F53" i="13"/>
  <c r="B52" i="13"/>
  <c r="F54" i="13"/>
  <c r="D56" i="10"/>
  <c r="C56" i="10"/>
  <c r="E34" i="10"/>
  <c r="C27" i="9"/>
  <c r="C23" i="9"/>
  <c r="F14" i="13" l="1"/>
  <c r="F15" i="13"/>
  <c r="F16" i="13"/>
  <c r="F17" i="13"/>
  <c r="F18" i="13"/>
  <c r="F19" i="13"/>
  <c r="F20" i="13"/>
  <c r="F21" i="13"/>
  <c r="F22" i="13"/>
  <c r="F12" i="13"/>
  <c r="C11" i="29"/>
  <c r="E51" i="10"/>
  <c r="D40" i="10"/>
  <c r="C40" i="10"/>
  <c r="E21" i="10"/>
  <c r="E18" i="10"/>
  <c r="E17" i="10" s="1"/>
  <c r="E16" i="10"/>
  <c r="E15" i="10" s="1"/>
  <c r="D15" i="10"/>
  <c r="C15" i="10"/>
  <c r="C207" i="7"/>
  <c r="C152" i="7"/>
  <c r="F34" i="13"/>
  <c r="F35" i="13"/>
  <c r="F36" i="13"/>
  <c r="F37" i="13"/>
  <c r="F38" i="13"/>
  <c r="F39" i="13"/>
  <c r="F33" i="13"/>
  <c r="D40" i="13"/>
  <c r="D13" i="13" s="1"/>
  <c r="E40" i="13"/>
  <c r="B197" i="6"/>
  <c r="B199" i="6" s="1"/>
  <c r="C11" i="9"/>
  <c r="D79" i="10"/>
  <c r="C79" i="10"/>
  <c r="E22" i="10"/>
  <c r="E79" i="10" l="1"/>
  <c r="C60" i="13" l="1"/>
  <c r="D60" i="13"/>
  <c r="E60" i="13"/>
  <c r="B60" i="13"/>
  <c r="F65" i="13"/>
  <c r="F64" i="13"/>
  <c r="C213" i="7"/>
  <c r="C35" i="7"/>
  <c r="C29" i="7"/>
  <c r="F180" i="6"/>
  <c r="G180" i="6"/>
  <c r="I180" i="6"/>
  <c r="I182" i="6" s="1"/>
  <c r="K180" i="6"/>
  <c r="M180" i="6"/>
  <c r="D147" i="6"/>
  <c r="C147" i="6" s="1"/>
  <c r="D132" i="6"/>
  <c r="C132" i="6" s="1"/>
  <c r="D100" i="6"/>
  <c r="C100" i="6" s="1"/>
  <c r="D60" i="6"/>
  <c r="D40" i="6"/>
  <c r="C40" i="6" s="1"/>
  <c r="D26" i="6"/>
  <c r="C26" i="6" s="1"/>
  <c r="D15" i="6"/>
  <c r="C15" i="6" s="1"/>
  <c r="C175" i="7"/>
  <c r="C178" i="7" s="1"/>
  <c r="C167" i="7"/>
  <c r="C164" i="7"/>
  <c r="C135" i="7"/>
  <c r="C138" i="7" s="1"/>
  <c r="C140" i="7"/>
  <c r="D126" i="6"/>
  <c r="C126" i="6" s="1"/>
  <c r="D123" i="6"/>
  <c r="C123" i="6" s="1"/>
  <c r="O23" i="17"/>
  <c r="O32" i="17"/>
  <c r="D226" i="7"/>
  <c r="E226" i="7"/>
  <c r="F226" i="7"/>
  <c r="G226" i="7"/>
  <c r="H226" i="7"/>
  <c r="I226" i="7"/>
  <c r="J226" i="7"/>
  <c r="K226" i="7"/>
  <c r="L226" i="7"/>
  <c r="C29" i="9"/>
  <c r="C18" i="9"/>
  <c r="C13" i="9"/>
  <c r="E83" i="10"/>
  <c r="E81" i="10" s="1"/>
  <c r="D26" i="10"/>
  <c r="C26" i="10"/>
  <c r="E35" i="10"/>
  <c r="E27" i="10"/>
  <c r="M118" i="7"/>
  <c r="M119" i="7"/>
  <c r="M13" i="7"/>
  <c r="M226" i="7" l="1"/>
  <c r="C60" i="6"/>
  <c r="C231" i="7"/>
  <c r="K222" i="7"/>
  <c r="I222" i="7"/>
  <c r="G222" i="7"/>
  <c r="E222" i="7"/>
  <c r="L222" i="7"/>
  <c r="J222" i="7"/>
  <c r="H222" i="7"/>
  <c r="D222" i="7"/>
  <c r="F222" i="7"/>
  <c r="H180" i="6"/>
  <c r="N180" i="6"/>
  <c r="L180" i="6"/>
  <c r="J180" i="6"/>
  <c r="E26" i="10"/>
  <c r="M222" i="7" l="1"/>
  <c r="C216" i="7"/>
  <c r="C210" i="7"/>
  <c r="C63" i="7"/>
  <c r="C74" i="7" s="1"/>
  <c r="C18" i="7"/>
  <c r="F186" i="6" l="1"/>
  <c r="F182" i="6" s="1"/>
  <c r="G186" i="6"/>
  <c r="G182" i="6" s="1"/>
  <c r="H186" i="6"/>
  <c r="H182" i="6" s="1"/>
  <c r="J186" i="6"/>
  <c r="J182" i="6" s="1"/>
  <c r="K186" i="6"/>
  <c r="K182" i="6" s="1"/>
  <c r="L186" i="6"/>
  <c r="L182" i="6" s="1"/>
  <c r="M186" i="6"/>
  <c r="M182" i="6" s="1"/>
  <c r="N186" i="6"/>
  <c r="N182" i="6" s="1"/>
  <c r="B35" i="17"/>
  <c r="D19" i="10" l="1"/>
  <c r="D52" i="10" s="1"/>
  <c r="C19" i="10"/>
  <c r="C52" i="10" s="1"/>
  <c r="E20" i="10"/>
  <c r="C18" i="29"/>
  <c r="B24" i="2"/>
  <c r="D58" i="10"/>
  <c r="C58" i="10"/>
  <c r="E56" i="10"/>
  <c r="E58" i="10" l="1"/>
  <c r="E74" i="10"/>
  <c r="E41" i="10"/>
  <c r="E40" i="10" s="1"/>
  <c r="C188" i="7"/>
  <c r="C191" i="7" s="1"/>
  <c r="C81" i="7"/>
  <c r="D66" i="6"/>
  <c r="C66" i="6" s="1"/>
  <c r="D18" i="25" l="1"/>
  <c r="C18" i="25" s="1"/>
  <c r="C27" i="26"/>
  <c r="C180" i="7"/>
  <c r="D144" i="6"/>
  <c r="C144" i="6" s="1"/>
  <c r="D135" i="6"/>
  <c r="C135" i="6" s="1"/>
  <c r="D141" i="6"/>
  <c r="C141" i="6" s="1"/>
  <c r="D29" i="17"/>
  <c r="E29" i="17"/>
  <c r="F29" i="17"/>
  <c r="G29" i="17"/>
  <c r="H29" i="17"/>
  <c r="I29" i="17"/>
  <c r="J29" i="17"/>
  <c r="K29" i="17"/>
  <c r="L29" i="17"/>
  <c r="M29" i="17"/>
  <c r="N29" i="17"/>
  <c r="C29" i="17"/>
  <c r="B31" i="17"/>
  <c r="D16" i="17"/>
  <c r="D24" i="17" s="1"/>
  <c r="E16" i="17"/>
  <c r="E24" i="17" s="1"/>
  <c r="F16" i="17"/>
  <c r="F24" i="17" s="1"/>
  <c r="G16" i="17"/>
  <c r="G24" i="17" s="1"/>
  <c r="H16" i="17"/>
  <c r="H24" i="17" s="1"/>
  <c r="I16" i="17"/>
  <c r="I24" i="17" s="1"/>
  <c r="J16" i="17"/>
  <c r="J24" i="17" s="1"/>
  <c r="K16" i="17"/>
  <c r="K24" i="17" s="1"/>
  <c r="L16" i="17"/>
  <c r="L24" i="17" s="1"/>
  <c r="M16" i="17"/>
  <c r="M24" i="17" s="1"/>
  <c r="N16" i="17"/>
  <c r="N24" i="17" s="1"/>
  <c r="C16" i="17"/>
  <c r="C24" i="17" s="1"/>
  <c r="B12" i="17"/>
  <c r="B15" i="17"/>
  <c r="B17" i="17"/>
  <c r="B22" i="17"/>
  <c r="B33" i="17"/>
  <c r="B34" i="17"/>
  <c r="B37" i="17"/>
  <c r="D23" i="13"/>
  <c r="B40" i="13"/>
  <c r="B13" i="13" s="1"/>
  <c r="B23" i="13" s="1"/>
  <c r="C40" i="13"/>
  <c r="C13" i="13" s="1"/>
  <c r="C23" i="13" s="1"/>
  <c r="F49" i="13"/>
  <c r="F50" i="13"/>
  <c r="F51" i="13"/>
  <c r="F52" i="13"/>
  <c r="B71" i="13"/>
  <c r="E71" i="13"/>
  <c r="F56" i="13"/>
  <c r="F57" i="13"/>
  <c r="F59" i="13"/>
  <c r="F61" i="13"/>
  <c r="F62" i="13"/>
  <c r="F63" i="13"/>
  <c r="F66" i="13"/>
  <c r="F68" i="13"/>
  <c r="F69" i="13"/>
  <c r="F70" i="13"/>
  <c r="E19" i="10"/>
  <c r="E52" i="10" s="1"/>
  <c r="C53" i="10"/>
  <c r="D53" i="10"/>
  <c r="E54" i="10"/>
  <c r="C72" i="10"/>
  <c r="C86" i="10" s="1"/>
  <c r="D72" i="10"/>
  <c r="D86" i="10" s="1"/>
  <c r="E73" i="10"/>
  <c r="C20" i="9"/>
  <c r="C36" i="9" s="1"/>
  <c r="C51" i="9"/>
  <c r="C13" i="26"/>
  <c r="C24" i="26"/>
  <c r="D30" i="26"/>
  <c r="C38" i="26"/>
  <c r="D40" i="26"/>
  <c r="E40" i="26"/>
  <c r="F40" i="26"/>
  <c r="G40" i="26"/>
  <c r="H40" i="26"/>
  <c r="I40" i="26"/>
  <c r="J40" i="26"/>
  <c r="K40" i="26"/>
  <c r="L40" i="26"/>
  <c r="C13" i="7"/>
  <c r="C16" i="7" s="1"/>
  <c r="C21" i="7"/>
  <c r="C24" i="7"/>
  <c r="C27" i="7" s="1"/>
  <c r="C32" i="7"/>
  <c r="C38" i="7"/>
  <c r="C46" i="7" s="1"/>
  <c r="C48" i="7"/>
  <c r="C51" i="7"/>
  <c r="C54" i="7"/>
  <c r="C58" i="7" s="1"/>
  <c r="C60" i="7"/>
  <c r="C76" i="7"/>
  <c r="C79" i="7" s="1"/>
  <c r="C89" i="7"/>
  <c r="C92" i="7"/>
  <c r="C95" i="7"/>
  <c r="C102" i="7" s="1"/>
  <c r="C104" i="7"/>
  <c r="C117" i="7" s="1"/>
  <c r="C119" i="7"/>
  <c r="C123" i="7" s="1"/>
  <c r="C130" i="7"/>
  <c r="C133" i="7" s="1"/>
  <c r="C143" i="7"/>
  <c r="C146" i="7"/>
  <c r="C150" i="7" s="1"/>
  <c r="C155" i="7"/>
  <c r="C158" i="7"/>
  <c r="C162" i="7" s="1"/>
  <c r="C183" i="7"/>
  <c r="C186" i="7" s="1"/>
  <c r="C193" i="7"/>
  <c r="C196" i="7" s="1"/>
  <c r="C198" i="7"/>
  <c r="C204" i="7"/>
  <c r="B22" i="3"/>
  <c r="B31" i="3"/>
  <c r="B43" i="3"/>
  <c r="D15" i="25"/>
  <c r="D28" i="25" s="1"/>
  <c r="C21" i="2" s="1"/>
  <c r="E31" i="25"/>
  <c r="C31" i="25" s="1"/>
  <c r="D33" i="25"/>
  <c r="C33" i="25" s="1"/>
  <c r="E12" i="6"/>
  <c r="E190" i="6" s="1"/>
  <c r="E170" i="6" s="1"/>
  <c r="E172" i="6" s="1"/>
  <c r="E181" i="6" s="1"/>
  <c r="C43" i="6"/>
  <c r="C46" i="6" s="1"/>
  <c r="D51" i="6"/>
  <c r="C51" i="6" s="1"/>
  <c r="D54" i="6"/>
  <c r="C54" i="6" s="1"/>
  <c r="D57" i="6"/>
  <c r="C57" i="6" s="1"/>
  <c r="D63" i="6"/>
  <c r="C63" i="6" s="1"/>
  <c r="D72" i="6"/>
  <c r="C72" i="6" s="1"/>
  <c r="D75" i="6"/>
  <c r="C75" i="6" s="1"/>
  <c r="D103" i="6"/>
  <c r="C103" i="6" s="1"/>
  <c r="D106" i="6"/>
  <c r="D117" i="6"/>
  <c r="C117" i="6" s="1"/>
  <c r="D120" i="6"/>
  <c r="D138" i="6"/>
  <c r="C138" i="6" s="1"/>
  <c r="B18" i="2"/>
  <c r="C43" i="1"/>
  <c r="B37" i="3"/>
  <c r="B34" i="3"/>
  <c r="B28" i="3"/>
  <c r="B40" i="3"/>
  <c r="B25" i="3"/>
  <c r="D16" i="2" l="1"/>
  <c r="D52" i="2" s="1"/>
  <c r="C234" i="7"/>
  <c r="C233" i="7"/>
  <c r="C235" i="7" s="1"/>
  <c r="E180" i="6"/>
  <c r="O180" i="6" s="1"/>
  <c r="O170" i="6"/>
  <c r="C120" i="6"/>
  <c r="C106" i="6"/>
  <c r="D184" i="6"/>
  <c r="C184" i="6" s="1"/>
  <c r="B24" i="17"/>
  <c r="B16" i="17"/>
  <c r="C57" i="9"/>
  <c r="C60" i="9" s="1"/>
  <c r="C230" i="7"/>
  <c r="D15" i="2"/>
  <c r="C15" i="25"/>
  <c r="C28" i="25" s="1"/>
  <c r="B21" i="2"/>
  <c r="N32" i="17"/>
  <c r="N38" i="17" s="1"/>
  <c r="J32" i="17"/>
  <c r="J38" i="17" s="1"/>
  <c r="F32" i="17"/>
  <c r="F38" i="17" s="1"/>
  <c r="K32" i="17"/>
  <c r="K38" i="17" s="1"/>
  <c r="G32" i="17"/>
  <c r="G38" i="17" s="1"/>
  <c r="F67" i="13"/>
  <c r="I32" i="17"/>
  <c r="I38" i="17" s="1"/>
  <c r="C28" i="1"/>
  <c r="C54" i="1" s="1"/>
  <c r="B14" i="17"/>
  <c r="L32" i="17"/>
  <c r="L38" i="17" s="1"/>
  <c r="M32" i="17"/>
  <c r="M38" i="17" s="1"/>
  <c r="E32" i="17"/>
  <c r="E38" i="17" s="1"/>
  <c r="D32" i="17"/>
  <c r="D38" i="17" s="1"/>
  <c r="D191" i="6"/>
  <c r="B13" i="17"/>
  <c r="B26" i="17"/>
  <c r="H32" i="17"/>
  <c r="H38" i="17" s="1"/>
  <c r="C30" i="26"/>
  <c r="B28" i="17"/>
  <c r="B29" i="17"/>
  <c r="B30" i="17"/>
  <c r="C226" i="7"/>
  <c r="F60" i="13"/>
  <c r="O12" i="6"/>
  <c r="O190" i="6" s="1"/>
  <c r="D49" i="3"/>
  <c r="B27" i="17"/>
  <c r="C71" i="13"/>
  <c r="C40" i="9"/>
  <c r="D12" i="6"/>
  <c r="D190" i="6" s="1"/>
  <c r="E186" i="6"/>
  <c r="O186" i="6" s="1"/>
  <c r="B23" i="17"/>
  <c r="C32" i="17"/>
  <c r="C38" i="17" s="1"/>
  <c r="E23" i="13"/>
  <c r="D71" i="13"/>
  <c r="D55" i="10"/>
  <c r="C55" i="10"/>
  <c r="C59" i="10" s="1"/>
  <c r="E72" i="10"/>
  <c r="E86" i="10" s="1"/>
  <c r="E53" i="10"/>
  <c r="C40" i="26"/>
  <c r="F49" i="3"/>
  <c r="H49" i="3"/>
  <c r="C46" i="1" s="1"/>
  <c r="B48" i="2"/>
  <c r="K49" i="3"/>
  <c r="J49" i="3"/>
  <c r="B45" i="2"/>
  <c r="B42" i="2"/>
  <c r="B36" i="2"/>
  <c r="B30" i="2"/>
  <c r="B39" i="2"/>
  <c r="B33" i="2"/>
  <c r="B27" i="2"/>
  <c r="C36" i="26"/>
  <c r="E182" i="6" l="1"/>
  <c r="O182" i="6" s="1"/>
  <c r="D170" i="6"/>
  <c r="D172" i="6" s="1"/>
  <c r="C16" i="2" s="1"/>
  <c r="C40" i="1"/>
  <c r="C49" i="1"/>
  <c r="C48" i="1"/>
  <c r="C42" i="1"/>
  <c r="B38" i="17"/>
  <c r="C219" i="7"/>
  <c r="C12" i="6"/>
  <c r="C190" i="6" s="1"/>
  <c r="C170" i="6" s="1"/>
  <c r="P170" i="6"/>
  <c r="B32" i="17"/>
  <c r="D186" i="6"/>
  <c r="C186" i="6" s="1"/>
  <c r="D59" i="10"/>
  <c r="F71" i="13"/>
  <c r="E55" i="10"/>
  <c r="E59" i="10" s="1"/>
  <c r="C33" i="26"/>
  <c r="B19" i="3" s="1"/>
  <c r="B46" i="3"/>
  <c r="E49" i="3"/>
  <c r="G49" i="3"/>
  <c r="I49" i="3"/>
  <c r="B16" i="3" l="1"/>
  <c r="B49" i="3" s="1"/>
  <c r="C221" i="7"/>
  <c r="C15" i="2"/>
  <c r="C41" i="1"/>
  <c r="C47" i="1"/>
  <c r="C222" i="7"/>
  <c r="C49" i="3"/>
  <c r="L49" i="3" s="1"/>
  <c r="B17" i="3" l="1"/>
  <c r="B50" i="3" s="1"/>
  <c r="C223" i="7"/>
  <c r="B15" i="2"/>
  <c r="C180" i="6"/>
  <c r="C182" i="6" s="1"/>
  <c r="D180" i="6"/>
  <c r="C39" i="1"/>
  <c r="C50" i="1" s="1"/>
  <c r="C55" i="1" s="1"/>
  <c r="C56" i="1" s="1"/>
  <c r="F40" i="13"/>
  <c r="F13" i="13" s="1"/>
  <c r="F23" i="13" s="1"/>
  <c r="B51" i="2" l="1"/>
  <c r="D182" i="6"/>
  <c r="C34" i="6"/>
  <c r="C171" i="6" s="1"/>
  <c r="O34" i="6"/>
  <c r="F38" i="6" l="1"/>
  <c r="O37" i="6"/>
  <c r="C38" i="6"/>
  <c r="C200" i="6" s="1"/>
  <c r="C202" i="6" s="1"/>
  <c r="C172" i="6"/>
  <c r="O171" i="6" l="1"/>
  <c r="F172" i="6"/>
  <c r="F181" i="6" s="1"/>
  <c r="O181" i="6" s="1"/>
  <c r="O38" i="6"/>
  <c r="F200" i="6"/>
  <c r="O200" i="6" s="1"/>
  <c r="C181" i="6"/>
  <c r="C183" i="6" s="1"/>
  <c r="B16" i="2"/>
  <c r="E16" i="2" l="1"/>
  <c r="E52" i="2" s="1"/>
  <c r="N52" i="2" s="1"/>
  <c r="O172" i="6"/>
  <c r="B52" i="2"/>
</calcChain>
</file>

<file path=xl/sharedStrings.xml><?xml version="1.0" encoding="utf-8"?>
<sst xmlns="http://schemas.openxmlformats.org/spreadsheetml/2006/main" count="1872" uniqueCount="674">
  <si>
    <t xml:space="preserve">                                    Dorog Város Önkormányzat</t>
  </si>
  <si>
    <t xml:space="preserve">                                             pénzügyi mérleg</t>
  </si>
  <si>
    <t>BEVÉTELEK</t>
  </si>
  <si>
    <t xml:space="preserve">Adatok: ezer forintban </t>
  </si>
  <si>
    <t>Sor-</t>
  </si>
  <si>
    <t>Megnevezés</t>
  </si>
  <si>
    <t>Összesen</t>
  </si>
  <si>
    <t>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</si>
  <si>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</si>
  <si>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</si>
  <si>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</si>
  <si>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</si>
  <si>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</si>
  <si>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</si>
  <si>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</si>
  <si>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</si>
  <si>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</si>
  <si>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</si>
  <si>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</si>
  <si>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</si>
  <si>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KIADÁSOK</t>
  </si>
  <si>
    <t xml:space="preserve">    Adatok: ezer forintban </t>
  </si>
  <si>
    <t>KIADÁSOK FŐÖSSZEGE</t>
  </si>
  <si>
    <t>BEVÉTEL</t>
  </si>
  <si>
    <t>KIADÁS</t>
  </si>
  <si>
    <t>Egyenleg</t>
  </si>
  <si>
    <t>Dorog Város Önkormányzat</t>
  </si>
  <si>
    <t>Bevételi összesítő</t>
  </si>
  <si>
    <t>Adatok: ezer forintban</t>
  </si>
  <si>
    <t xml:space="preserve">     Eredeti előirányzat</t>
  </si>
  <si>
    <t xml:space="preserve">          Eredeti előirányzat</t>
  </si>
  <si>
    <t>Polgármesteri Hivatal</t>
  </si>
  <si>
    <t xml:space="preserve">       Eredeti előirányzat</t>
  </si>
  <si>
    <t>Kiadási összesítő</t>
  </si>
  <si>
    <t>Költségvetési cím és</t>
  </si>
  <si>
    <t>Működési kiadás</t>
  </si>
  <si>
    <t>Felhalmozási kiadás</t>
  </si>
  <si>
    <t>alcím megnevezés</t>
  </si>
  <si>
    <t>Felújítás</t>
  </si>
  <si>
    <t>Beruházás</t>
  </si>
  <si>
    <t xml:space="preserve">         Eredeti előirányzat</t>
  </si>
  <si>
    <t xml:space="preserve">        Eredeti előirányzat</t>
  </si>
  <si>
    <t>1. cím költségvetési főösszege</t>
  </si>
  <si>
    <t>Intézményfinanszírozás</t>
  </si>
  <si>
    <t>2. cím költségvetési főösszege</t>
  </si>
  <si>
    <t xml:space="preserve">                 Dorog Város Önkormányzat</t>
  </si>
  <si>
    <t xml:space="preserve">        Működésre átadott pénzeszközök és</t>
  </si>
  <si>
    <t xml:space="preserve">                        egyéb támogatások</t>
  </si>
  <si>
    <t xml:space="preserve">                                                            Adatok: ezer forintban</t>
  </si>
  <si>
    <t>Cím és</t>
  </si>
  <si>
    <t>alcím</t>
  </si>
  <si>
    <t>Működésre átadott pénzeszk. és támogatás össz.</t>
  </si>
  <si>
    <t xml:space="preserve">                          Dorog Város Önkormányzat </t>
  </si>
  <si>
    <t xml:space="preserve">                                                               Adatok: ezer forintban</t>
  </si>
  <si>
    <t>I.</t>
  </si>
  <si>
    <t>II.</t>
  </si>
  <si>
    <t>III.</t>
  </si>
  <si>
    <t>Alap</t>
  </si>
  <si>
    <t>ÁFA</t>
  </si>
  <si>
    <t xml:space="preserve">                                                      Adatok: ezer forintban</t>
  </si>
  <si>
    <t>Felhalmozási célú pénzeszköz átadás össz.</t>
  </si>
  <si>
    <t>Rendszeres sze-</t>
  </si>
  <si>
    <t>Részfoglalko-</t>
  </si>
  <si>
    <t>mélyi juttatásban</t>
  </si>
  <si>
    <t>zásúak</t>
  </si>
  <si>
    <t>részesülők</t>
  </si>
  <si>
    <t>2. Polgármesteri Hivatal</t>
  </si>
  <si>
    <t>Jegyző, aljegyző</t>
  </si>
  <si>
    <t>Osztályvezető</t>
  </si>
  <si>
    <t>Szervezési Osztály</t>
  </si>
  <si>
    <t>Pénzügyi Osztály</t>
  </si>
  <si>
    <t>Műszaki Osztály</t>
  </si>
  <si>
    <t>Személyi juttatások</t>
  </si>
  <si>
    <t>Munkaadókat terhelő járulékok</t>
  </si>
  <si>
    <t>Előirányzat felhasználási terv</t>
  </si>
  <si>
    <t>Erdeti előirányzat</t>
  </si>
  <si>
    <t>01. hó</t>
  </si>
  <si>
    <t>02. hó</t>
  </si>
  <si>
    <t>03. hó</t>
  </si>
  <si>
    <t>04. hó</t>
  </si>
  <si>
    <t>05. hó</t>
  </si>
  <si>
    <t>06. hó</t>
  </si>
  <si>
    <t>07. hó</t>
  </si>
  <si>
    <t>08. hó</t>
  </si>
  <si>
    <t>09. hó</t>
  </si>
  <si>
    <t>10. hó</t>
  </si>
  <si>
    <t>11. hó</t>
  </si>
  <si>
    <t>12. hó</t>
  </si>
  <si>
    <t xml:space="preserve">Önkormányzati bevételek </t>
  </si>
  <si>
    <t>Önkormányzati kiadások</t>
  </si>
  <si>
    <t>IV.</t>
  </si>
  <si>
    <t>V.</t>
  </si>
  <si>
    <t>VI.</t>
  </si>
  <si>
    <t>VII.</t>
  </si>
  <si>
    <t>Dologi kiadások</t>
  </si>
  <si>
    <t>Felújítások</t>
  </si>
  <si>
    <t>Beruházások</t>
  </si>
  <si>
    <t xml:space="preserve">                Önkormányzat által folyósított ellátások</t>
  </si>
  <si>
    <t>Összesen:</t>
  </si>
  <si>
    <t>Intézmények</t>
  </si>
  <si>
    <t xml:space="preserve">   Adatok: ezer forintban</t>
  </si>
  <si>
    <t>12. Személyi juttatás</t>
  </si>
  <si>
    <t>13. Munkaadói járulék</t>
  </si>
  <si>
    <t>14. Dologi kiadás</t>
  </si>
  <si>
    <t>19. Beruházás</t>
  </si>
  <si>
    <t>20. Felújítás</t>
  </si>
  <si>
    <t>21. Felhalmozási pénzeszköz átadás</t>
  </si>
  <si>
    <t>Köztemetés</t>
  </si>
  <si>
    <t>Város, községgazdálkodási szolgáltatás</t>
  </si>
  <si>
    <t xml:space="preserve">  - Idősek Otthona "A"</t>
  </si>
  <si>
    <t xml:space="preserve">  - Idősek Otthona "B"</t>
  </si>
  <si>
    <t>Közhasznú</t>
  </si>
  <si>
    <t>foglalkoztatottak</t>
  </si>
  <si>
    <t>Civil szervezetek támogatása</t>
  </si>
  <si>
    <t>Bérlakás felújítás</t>
  </si>
  <si>
    <t>Segédképletek</t>
  </si>
  <si>
    <t>Helyi önkormányzat</t>
  </si>
  <si>
    <t>Helyi Önkormányzat</t>
  </si>
  <si>
    <t>2. cím költségvetési főösszeg</t>
  </si>
  <si>
    <t>1. Önkormányzat</t>
  </si>
  <si>
    <t>Önkormányzat összesen</t>
  </si>
  <si>
    <t>Önkormányzati Hivatal finanszírozás</t>
  </si>
  <si>
    <t xml:space="preserve">     Intézményfinanszírozás</t>
  </si>
  <si>
    <t>Közfoglalkoz- tatottak</t>
  </si>
  <si>
    <t>1-7. cím összesen</t>
  </si>
  <si>
    <t xml:space="preserve">    -Védőnői Szolgálat</t>
  </si>
  <si>
    <t>VIII.</t>
  </si>
  <si>
    <t>ellenőrzés</t>
  </si>
  <si>
    <t>Út, autópálya építése</t>
  </si>
  <si>
    <t>Dorog Város Egyesített Sportintézménye</t>
  </si>
  <si>
    <t xml:space="preserve"> - Uszoda</t>
  </si>
  <si>
    <t xml:space="preserve"> - Stadion</t>
  </si>
  <si>
    <t xml:space="preserve">  - Kincstári Szervezet</t>
  </si>
  <si>
    <t>Emberi Erőforrás Osztály</t>
  </si>
  <si>
    <t>Munkaszerződés</t>
  </si>
  <si>
    <t xml:space="preserve">        Eredeti előirányzat bérlakás</t>
  </si>
  <si>
    <t>Ell.</t>
  </si>
  <si>
    <t>Kincstár öszz.</t>
  </si>
  <si>
    <t>Közhatalmi bevételek</t>
  </si>
  <si>
    <t>Egyéb szociális pénzbeli ellátások</t>
  </si>
  <si>
    <t>Homlokzatfelújítási pályázat</t>
  </si>
  <si>
    <t>Sportlétesítmények működtetése és fejlesztése</t>
  </si>
  <si>
    <t xml:space="preserve">        Eredeti előirányzat </t>
  </si>
  <si>
    <t>KÖT</t>
  </si>
  <si>
    <t>ÖNK</t>
  </si>
  <si>
    <t>ÁLLIG</t>
  </si>
  <si>
    <t>Kötelező összesen</t>
  </si>
  <si>
    <t>Önkéntes összesen</t>
  </si>
  <si>
    <t>Államigazgatási összesen</t>
  </si>
  <si>
    <t>Működési célú támogatások államháztartáson belülről</t>
  </si>
  <si>
    <t xml:space="preserve">II. </t>
  </si>
  <si>
    <t>Felhalmozási célú támogatások államháztartáson belülről</t>
  </si>
  <si>
    <t>ebből - gépjárműadó</t>
  </si>
  <si>
    <t xml:space="preserve">         - építményadó</t>
  </si>
  <si>
    <t xml:space="preserve">         - iparűzési adó</t>
  </si>
  <si>
    <t xml:space="preserve">         - egyéb közhatalmi bevételek</t>
  </si>
  <si>
    <t>Működési bevételek</t>
  </si>
  <si>
    <t xml:space="preserve">V. </t>
  </si>
  <si>
    <t>Felhalmozási bevételek</t>
  </si>
  <si>
    <t>VI</t>
  </si>
  <si>
    <t>Működési célú átvett pénzeszközök</t>
  </si>
  <si>
    <t>Felhalmozási célú átvett pénzeszközök</t>
  </si>
  <si>
    <t>VIII</t>
  </si>
  <si>
    <t>Finanszírozási  bevételek</t>
  </si>
  <si>
    <t>Ellátottak pénzbeli juttatásai</t>
  </si>
  <si>
    <t>Egyéb működési célú kiadások</t>
  </si>
  <si>
    <t xml:space="preserve">           - tartalékok</t>
  </si>
  <si>
    <t xml:space="preserve">VII. </t>
  </si>
  <si>
    <t>Felhalmozási célú pénzeszköz átadás</t>
  </si>
  <si>
    <t>IX.</t>
  </si>
  <si>
    <t>Finanszírozási kiadások</t>
  </si>
  <si>
    <t xml:space="preserve">                           MÉRLEG</t>
  </si>
  <si>
    <t>ebből - hazai forrás</t>
  </si>
  <si>
    <t>BEVÉTELEK FŐÖSSZEGE</t>
  </si>
  <si>
    <t xml:space="preserve">         - Európai Uniós forrás</t>
  </si>
  <si>
    <t>3. Hétszínvirág Óvoda</t>
  </si>
  <si>
    <t>4. Petőfi Sándor Óvoda</t>
  </si>
  <si>
    <t>5. Zrínyi Ilona Óvoda</t>
  </si>
  <si>
    <t>8. Dr. Magyar K. Városi Bölcsőde</t>
  </si>
  <si>
    <t>9. Dorog Város Egyesített Sportin.</t>
  </si>
  <si>
    <t>10. Dorogi József Attila Művelődési Ház</t>
  </si>
  <si>
    <t>11. Kincstári Szervezet</t>
  </si>
  <si>
    <t>Műk.c.támog.áht-n belülről</t>
  </si>
  <si>
    <t>Felhalmozási célú támog.áht-n belülről</t>
  </si>
  <si>
    <t>Műk.c.átvett pénzeszköz</t>
  </si>
  <si>
    <t>Finanszírozási bevételek</t>
  </si>
  <si>
    <t>Önkormányzati támogatás</t>
  </si>
  <si>
    <t>Ellátottak pénzbeli jutttatásai</t>
  </si>
  <si>
    <t>6. Gáty Zoltán Városi Könyvtár és Helytörténeti Múzeium</t>
  </si>
  <si>
    <t>8. Dr. Magyar K. Városi Bölcs.</t>
  </si>
  <si>
    <t>9. Dorog Város Egyes.Sportint.</t>
  </si>
  <si>
    <t xml:space="preserve">6. Gáthy Z. Városi Könyvtár és Helytörténei Múzeum </t>
  </si>
  <si>
    <t>1-1. Önk.és önk.hivatalok jogalkotó és igazgatási feladatok</t>
  </si>
  <si>
    <t>Felhalm.c.pe.átadás</t>
  </si>
  <si>
    <t>Felhalm.c.pe. Átadás</t>
  </si>
  <si>
    <t>2-1. Önk.és önk.hiv.jogalkotó és igazgat.feladatok</t>
  </si>
  <si>
    <t>2-2. Orsz.gy.,önk.és európai parlamenti képviselőváll.</t>
  </si>
  <si>
    <t>3-4. Gáthy Z. Városi Könyvtár és Helytört.Múzeum</t>
  </si>
  <si>
    <t>3-8. Dorogi József Attila Művelődési Ház</t>
  </si>
  <si>
    <t xml:space="preserve"> 1-27</t>
  </si>
  <si>
    <t>3-1. Hétszínvirág Óvoda</t>
  </si>
  <si>
    <t>3-2. Petőfi Sándor Óvoda</t>
  </si>
  <si>
    <t>3-3. Zrínyi Ilona Óvoda</t>
  </si>
  <si>
    <t>3-6. Dr. Magyar Károly Városi Bölcsőde</t>
  </si>
  <si>
    <t>3-7. Dorog Város Egyesített Sportintézménye</t>
  </si>
  <si>
    <t>3-9. Kincstári Szervezet</t>
  </si>
  <si>
    <t xml:space="preserve">   - Intézmény működtetés</t>
  </si>
  <si>
    <t>Települési támogatás</t>
  </si>
  <si>
    <t>Idősek karácsonya természetbeni támogatás</t>
  </si>
  <si>
    <t>Önkormányzati vagyonnal való gazdálk.kapcs.fel.</t>
  </si>
  <si>
    <t>Közművelődés-közösségi és társadalmi részvétel fejl.</t>
  </si>
  <si>
    <t>Önkorm.és önk.hiv. jogalkotó és ált.igazg.feladatok</t>
  </si>
  <si>
    <t xml:space="preserve">Általános tartalék </t>
  </si>
  <si>
    <t>6. Gáthy Z. Városi Könyvtár és Helytört. Múzeum</t>
  </si>
  <si>
    <t>8. Dr. Magyar Károly Városi Bölcsőde</t>
  </si>
  <si>
    <t>9. Dorog Város Egyesített Sportintézménye</t>
  </si>
  <si>
    <t>Felsőoktatási tanulók települési támogatása</t>
  </si>
  <si>
    <t xml:space="preserve">                                                                    Adatok: ezer forintban</t>
  </si>
  <si>
    <t>Általános tartalék</t>
  </si>
  <si>
    <t>Tartalék összesen</t>
  </si>
  <si>
    <t>2-1</t>
  </si>
  <si>
    <t>2. Közhatalmi bevételek</t>
  </si>
  <si>
    <t>3. Működési bevételek</t>
  </si>
  <si>
    <t>4. Működési célú átvett pénzeszközök</t>
  </si>
  <si>
    <t>11 Felhalmozási bevételek összsen</t>
  </si>
  <si>
    <t>15. Ellátottak pénzbeli juttatásai</t>
  </si>
  <si>
    <t>16. Egyéb működési célú kiadások</t>
  </si>
  <si>
    <t xml:space="preserve">17. Likviditási c. hitel törlesztés </t>
  </si>
  <si>
    <t xml:space="preserve">BEVÉTELEK ÖSSZESEN </t>
  </si>
  <si>
    <t>24. KIADÁSOK ÖSSZESEN</t>
  </si>
  <si>
    <t>2-3. Országos és helyi népszavazással kapcsolatos tevékenységek</t>
  </si>
  <si>
    <t>2-4. Támogatási célú finanszírozási műveletek</t>
  </si>
  <si>
    <t>2-3. Országos és helyi népszavazással kapcs.tev.</t>
  </si>
  <si>
    <t xml:space="preserve"> </t>
  </si>
  <si>
    <t>Ebből: - egyéb működési célú támogatás</t>
  </si>
  <si>
    <t>Védőnői Szolgálat</t>
  </si>
  <si>
    <t>Önkormányzat álltal folyósított ellátások összesen</t>
  </si>
  <si>
    <t>Játszóterek fejlesztése</t>
  </si>
  <si>
    <t>Közvillágítás</t>
  </si>
  <si>
    <t>Informatikai és egyéb tárgyi eszköz beszerzés</t>
  </si>
  <si>
    <t>Egyesületi támogatások</t>
  </si>
  <si>
    <t>Kincstári Szervezet összesen</t>
  </si>
  <si>
    <t>3</t>
  </si>
  <si>
    <t>Kincsátri Szervezet és intézmények</t>
  </si>
  <si>
    <t>Polgármesteri Hivatal összesen</t>
  </si>
  <si>
    <t>Kiskértékű tárgyi eszköz beszerzés (informatikai, egyéb)</t>
  </si>
  <si>
    <t>Beruházás 1-3 cím összesen</t>
  </si>
  <si>
    <t>Buzánszky Stadion vásárlási részlet</t>
  </si>
  <si>
    <t>Felhalmozási céltartalék</t>
  </si>
  <si>
    <t>3-7.</t>
  </si>
  <si>
    <t>1</t>
  </si>
  <si>
    <t>Felhalmozási  céltartalék</t>
  </si>
  <si>
    <t>Költségv.kiadási főösszeg</t>
  </si>
  <si>
    <t>1-2. Adó, vám és jövedéki igazgatás</t>
  </si>
  <si>
    <t>1-2. Adó, vám és jövedékigazgatás</t>
  </si>
  <si>
    <t xml:space="preserve">         - telekadó</t>
  </si>
  <si>
    <t xml:space="preserve">         - idegenforgalmi adó</t>
  </si>
  <si>
    <t>ell</t>
  </si>
  <si>
    <t>Önk. És Önk. Hivatalok jogalk. És ált.igazgatási tevékenység</t>
  </si>
  <si>
    <t>Turizmus fejlesztési támogatások és tevékenységek</t>
  </si>
  <si>
    <t>Város és községgazdálkodási egyéb szolgáltatások</t>
  </si>
  <si>
    <t>Támogatási célú finanszírozási műveletek</t>
  </si>
  <si>
    <t>Normatív támogatás átadása DTKT-nak</t>
  </si>
  <si>
    <t>Turizmusfejlesztési támogatások és tevékenységek</t>
  </si>
  <si>
    <t>TDM támogatása</t>
  </si>
  <si>
    <t xml:space="preserve">Szolidaritási hozzájárulás </t>
  </si>
  <si>
    <t>1-3. Köztemető-fenntartás és működtetés</t>
  </si>
  <si>
    <t>1-1</t>
  </si>
  <si>
    <t>22. Finanszírozási kiadások</t>
  </si>
  <si>
    <t xml:space="preserve"> - Sportiroda</t>
  </si>
  <si>
    <t xml:space="preserve"> - Birkózócsarnok</t>
  </si>
  <si>
    <t>1-18</t>
  </si>
  <si>
    <t>1-19</t>
  </si>
  <si>
    <t>Zöldterület kezelés</t>
  </si>
  <si>
    <t>1-20</t>
  </si>
  <si>
    <t>Színházi öltozők felújítása</t>
  </si>
  <si>
    <t>1-8</t>
  </si>
  <si>
    <t>Központi költségvetési befizetések</t>
  </si>
  <si>
    <t>köznevelési normatíva</t>
  </si>
  <si>
    <t xml:space="preserve">szoc.normatíva </t>
  </si>
  <si>
    <t>szünidei normativa</t>
  </si>
  <si>
    <t>kulturális normatíva</t>
  </si>
  <si>
    <t>kincstáré</t>
  </si>
  <si>
    <t>Előző évi normatíva elszámolás DTKT-nak</t>
  </si>
  <si>
    <t>Passzív állomány</t>
  </si>
  <si>
    <t>Mosonyi Gondozási Központ</t>
  </si>
  <si>
    <t>1-13</t>
  </si>
  <si>
    <t>Közművelődé TOP és CLLD projekt</t>
  </si>
  <si>
    <t>Identitás</t>
  </si>
  <si>
    <t>Uszoda</t>
  </si>
  <si>
    <t xml:space="preserve">Stadion </t>
  </si>
  <si>
    <t>1-21</t>
  </si>
  <si>
    <t>Járóbetegellátás</t>
  </si>
  <si>
    <t>Kórház támogatás</t>
  </si>
  <si>
    <t>Közművelődés TOP és CLLD projektek</t>
  </si>
  <si>
    <t>CLLD projekt megvalósításához nyújtott kölcsön</t>
  </si>
  <si>
    <t>Szoc.ágazati pótlék, bérkompenzáció</t>
  </si>
  <si>
    <t xml:space="preserve">       Reimann Miniverzum</t>
  </si>
  <si>
    <t xml:space="preserve">       Könyvtár</t>
  </si>
  <si>
    <t>Költségvetési bevételi főösszeg</t>
  </si>
  <si>
    <t>hazai forrás</t>
  </si>
  <si>
    <t>EU-s forrás</t>
  </si>
  <si>
    <t>Költségvetési cím és megnevezés</t>
  </si>
  <si>
    <t>Felhalmozási c. átvett pénzeszk</t>
  </si>
  <si>
    <t>2020. évi előirányzat</t>
  </si>
  <si>
    <t>2020. évi létszám összesítő</t>
  </si>
  <si>
    <t>2020. évi létszám alakulása</t>
  </si>
  <si>
    <t>1-4. Önkotm.vagyonnal való gazd.kapcs.feladatok</t>
  </si>
  <si>
    <t>1-5. Informatikai fejlesztése, szolgáltatások</t>
  </si>
  <si>
    <t>1-6. Önkorm.elszámolasai a központi költségvetéssel</t>
  </si>
  <si>
    <t>1-7. Központi költségvetési befizetések</t>
  </si>
  <si>
    <t>1-8. Támogatási célú fianszírozási műveletek</t>
  </si>
  <si>
    <t>1-9. Hosszabb időtartamú közfoglalkoztatás</t>
  </si>
  <si>
    <t>1-10. Állat egészségügy</t>
  </si>
  <si>
    <t>1-11. Út, autópálya építése</t>
  </si>
  <si>
    <t>1-12. Közutak, hidak,alagutak üzemeltet.fenntart.</t>
  </si>
  <si>
    <t>1-13. Turizmus fejlesztési támogatások és tevékenységek</t>
  </si>
  <si>
    <t>1-14. Nem veszélyes hulladék begyűjtsée</t>
  </si>
  <si>
    <t>1-15. Nem veszélyes hulladék kezelése és ártalmatlanítása</t>
  </si>
  <si>
    <t>1-5. Informatikai fejlesztések, szolgáltatások</t>
  </si>
  <si>
    <t>1-15 Nem veszélyes hulladék kezelése és ártalmatlanítása</t>
  </si>
  <si>
    <t>Informatikai, egyé tárgyi eszköz beszerzés</t>
  </si>
  <si>
    <t>Béla Király u. útburkolat felújítás</t>
  </si>
  <si>
    <t>Erőmű u. út és járdafelújítás</t>
  </si>
  <si>
    <t>Reiman miniverzum zárás</t>
  </si>
  <si>
    <t>Patakmeder rekultiváció tanulmányi terv</t>
  </si>
  <si>
    <t>Fortuna buszmegálló rendezés</t>
  </si>
  <si>
    <t>Munkásszáló kivitelei tervek</t>
  </si>
  <si>
    <t>Csolnoiki úti lakópark tervezés</t>
  </si>
  <si>
    <t>Mária u. 2020 tervezés</t>
  </si>
  <si>
    <t>Mária u. 2020 üzleti terv és akcióterv</t>
  </si>
  <si>
    <t>Mária u. 2020 kivitelezés</t>
  </si>
  <si>
    <t>Járóbetegek gyógyító szakellátása</t>
  </si>
  <si>
    <t>Buzánszky Stadion rekonstrukció I. ütem</t>
  </si>
  <si>
    <t>Uszoda bővítés tervezés</t>
  </si>
  <si>
    <t>Uszoda beléptető rendzser kiépítése</t>
  </si>
  <si>
    <t>Uszoda hőcserélő csere</t>
  </si>
  <si>
    <t>Stadion öltöző gázkazácsere</t>
  </si>
  <si>
    <t>Közművelődés -közösségi részvétel fejlesztése</t>
  </si>
  <si>
    <t>Tekepálya kialakítása</t>
  </si>
  <si>
    <t>Színházterem és előtér felújítása</t>
  </si>
  <si>
    <t>Eszközbeszerzés hangszer</t>
  </si>
  <si>
    <t xml:space="preserve">Esztergomi úti parkoló </t>
  </si>
  <si>
    <t>Eszközbeszerzés gyermekorvosi rendelő</t>
  </si>
  <si>
    <t>Baba-Mama csomag</t>
  </si>
  <si>
    <t>Munkásszállás</t>
  </si>
  <si>
    <t>1-7</t>
  </si>
  <si>
    <t>1-39</t>
  </si>
  <si>
    <t>1-11</t>
  </si>
  <si>
    <t>1-4</t>
  </si>
  <si>
    <t>Dorogi Német Nemz.Kulturális Egyesület Bányász Fúvószenekar</t>
  </si>
  <si>
    <t>Polgárőrség</t>
  </si>
  <si>
    <t>civil szervezetek támogatása</t>
  </si>
  <si>
    <t>Orgonafelújítás támogatása</t>
  </si>
  <si>
    <t>Szent József plébányi bővítésének támogatása</t>
  </si>
  <si>
    <t>Városi hulladékgyújtő edényzet</t>
  </si>
  <si>
    <t>Városfejlesztési alap</t>
  </si>
  <si>
    <t>Cantilena Gyermekkórus (Tehetség el nem vész alapítvány)</t>
  </si>
  <si>
    <t>Esztergomi úti közvilágítás fejlesztés tervezés</t>
  </si>
  <si>
    <t>Rákóczi u. közvil.oszlopok kiváltása tervezés</t>
  </si>
  <si>
    <t xml:space="preserve">Zöldfelület fejlesztés </t>
  </si>
  <si>
    <t>Magyar Máltai Szeetetszolgálat</t>
  </si>
  <si>
    <t>Önkormányzati vagyonnal való gazd.kapcs.feladatok</t>
  </si>
  <si>
    <t>Pince vásárlás</t>
  </si>
  <si>
    <t>Bérlakás lemondás térítése lakosságnak</t>
  </si>
  <si>
    <t xml:space="preserve">    - hazai forrás</t>
  </si>
  <si>
    <t xml:space="preserve">    - EU-s forrás</t>
  </si>
  <si>
    <t>1. Működési célú támogatások államháztarton belülről</t>
  </si>
  <si>
    <t>5. Likviditási c. hitel felvét</t>
  </si>
  <si>
    <t>8. Felhalmozási c. támogat.áht-n belülről</t>
  </si>
  <si>
    <t>9. Felhalmozási bevétel</t>
  </si>
  <si>
    <t xml:space="preserve">10. Felhalmozási c. átvett pénzeszköz </t>
  </si>
  <si>
    <t xml:space="preserve">18. Működési kiadások összesen </t>
  </si>
  <si>
    <t>6. Működési bevételek összesen</t>
  </si>
  <si>
    <t>7. Finanszírozási bevételek</t>
  </si>
  <si>
    <t>22. Felhalmozási kiadások összesen</t>
  </si>
  <si>
    <t xml:space="preserve"> - Kézilabdacsarnok</t>
  </si>
  <si>
    <t xml:space="preserve">                                       2020. évi költségvetésének I. félévi módosítása</t>
  </si>
  <si>
    <t xml:space="preserve">2020. évi </t>
  </si>
  <si>
    <t>eredeti előirányzat</t>
  </si>
  <si>
    <t>Módosított</t>
  </si>
  <si>
    <t>előirányzat</t>
  </si>
  <si>
    <t>2020. évi költségvetésének I. félévi módosítása</t>
  </si>
  <si>
    <t>2020.  évi költségvetésének I. félévi módosítása</t>
  </si>
  <si>
    <t xml:space="preserve">     Módosított előirányzat</t>
  </si>
  <si>
    <t xml:space="preserve">        Módosított előirányzat</t>
  </si>
  <si>
    <t xml:space="preserve">         Módosított előirányzat</t>
  </si>
  <si>
    <t>Kötelező módosított előirányzat</t>
  </si>
  <si>
    <t>Önkéntes módosított előirányzat</t>
  </si>
  <si>
    <t>Államigazgatási módosított összesen</t>
  </si>
  <si>
    <t>Államigazgatási módosított előirányzat</t>
  </si>
  <si>
    <t xml:space="preserve">      Módosított előirányzat</t>
  </si>
  <si>
    <t>Államigazgatási módosított előirányzat összesen</t>
  </si>
  <si>
    <t>Kötlező módosított előirányzat összesen</t>
  </si>
  <si>
    <t>Önkéntes módosított előirányzat összesen</t>
  </si>
  <si>
    <t xml:space="preserve">                     2020. évi költségvetésének I. félévi módosítása</t>
  </si>
  <si>
    <t>I. félévi módosított előirányzat</t>
  </si>
  <si>
    <t>FELÚJÍTÁS</t>
  </si>
  <si>
    <t xml:space="preserve"> Felhalmozási kiadások</t>
  </si>
  <si>
    <t xml:space="preserve"> Dorog Város Önkormányzat</t>
  </si>
  <si>
    <t xml:space="preserve">  BERUHÁZÁS</t>
  </si>
  <si>
    <t>Felhalmozásra átadott pénzeszközök és egyéb támogatások</t>
  </si>
  <si>
    <t xml:space="preserve"> Tartalék</t>
  </si>
  <si>
    <t xml:space="preserve"> 2020. évi költségvetésének I. félévi módosítása</t>
  </si>
  <si>
    <t xml:space="preserve">          Vírus elleni védekezéshez beszerzés</t>
  </si>
  <si>
    <t xml:space="preserve">          vírus elleni védekezéshez beszerzés</t>
  </si>
  <si>
    <t xml:space="preserve">          külföldi kiküldetés </t>
  </si>
  <si>
    <t xml:space="preserve">          külföldi kiküldetés</t>
  </si>
  <si>
    <t xml:space="preserve">          városfejl.alap Köztárs.út felújítás</t>
  </si>
  <si>
    <t xml:space="preserve">        Köztársaság út felújítása</t>
  </si>
  <si>
    <t xml:space="preserve">         karbantartás átcsop.bekötő út felújításra</t>
  </si>
  <si>
    <t xml:space="preserve">          karbantartás átcsop.bekötőút felújításra</t>
  </si>
  <si>
    <t xml:space="preserve">        Bölcsőde-Demens bekötő út felújítása</t>
  </si>
  <si>
    <t xml:space="preserve">        Vizesblokk éscsatorna felújítás Zsigmondy G.</t>
  </si>
  <si>
    <t xml:space="preserve">          Gépjárműadó elvonás</t>
  </si>
  <si>
    <t xml:space="preserve">          Módosítás összesen</t>
  </si>
  <si>
    <t xml:space="preserve">        Módosítás összesen</t>
  </si>
  <si>
    <t xml:space="preserve">        ingatlan értékesítés pm.határozatok alapján</t>
  </si>
  <si>
    <t xml:space="preserve">          rendőrök jutatlmazása </t>
  </si>
  <si>
    <t xml:space="preserve">          ingatlan vétel belterület hrsz 1105</t>
  </si>
  <si>
    <t xml:space="preserve">        Rendőrkapitányság támogatása</t>
  </si>
  <si>
    <t xml:space="preserve">        Pénzmaradvány </t>
  </si>
  <si>
    <t xml:space="preserve">        2019. évi pénzmaradvány</t>
  </si>
  <si>
    <t xml:space="preserve">        szocág.pótlék</t>
  </si>
  <si>
    <t xml:space="preserve">        egészségügyi pótlék</t>
  </si>
  <si>
    <t xml:space="preserve">        kutúrális pótlék</t>
  </si>
  <si>
    <t xml:space="preserve">        bérkompenzáció</t>
  </si>
  <si>
    <t xml:space="preserve">          szociális pótlék</t>
  </si>
  <si>
    <t xml:space="preserve">          egészségügyi pótlék</t>
  </si>
  <si>
    <t xml:space="preserve">          kulturális pótlék</t>
  </si>
  <si>
    <t xml:space="preserve">          bérkompenzáció</t>
  </si>
  <si>
    <t xml:space="preserve">        fém irattároló szekrények</t>
  </si>
  <si>
    <t xml:space="preserve">        caffetéria</t>
  </si>
  <si>
    <t xml:space="preserve">        fotoshop program </t>
  </si>
  <si>
    <t xml:space="preserve">        előző évi szállítói állomány</t>
  </si>
  <si>
    <t xml:space="preserve">        Közigazgatás szaklap előfizetés</t>
  </si>
  <si>
    <t xml:space="preserve">        üzemeltetési anyag </t>
  </si>
  <si>
    <t xml:space="preserve">          fólia közterületi szemetes edénybe</t>
  </si>
  <si>
    <t xml:space="preserve">        finanszírozás változás</t>
  </si>
  <si>
    <t xml:space="preserve">         Módosítás összesen</t>
  </si>
  <si>
    <t xml:space="preserve">        szabad pénzmaradvány elvonása</t>
  </si>
  <si>
    <t xml:space="preserve">        közüzemi díjak miniverzum</t>
  </si>
  <si>
    <t xml:space="preserve">        külső-belső korlát készítés</t>
  </si>
  <si>
    <t xml:space="preserve">          városi szökőkút karbantartás </t>
  </si>
  <si>
    <t xml:space="preserve">          Futókör karbantartás</t>
  </si>
  <si>
    <t xml:space="preserve">         Mosonyi személyfelvonó, egyéb karbantartás</t>
  </si>
  <si>
    <t xml:space="preserve">        miniverzum energiahatékonysági vizsg.</t>
  </si>
  <si>
    <t xml:space="preserve">        miniverzum videofelvétel</t>
  </si>
  <si>
    <t xml:space="preserve">        miniverzum őrzés</t>
  </si>
  <si>
    <t>1-16 Veszélyes hulladék begyűjtése, szállítása</t>
  </si>
  <si>
    <t xml:space="preserve">          Veszélyes hulladék szállítás</t>
  </si>
  <si>
    <t xml:space="preserve">           Módosítás összesen</t>
  </si>
  <si>
    <t xml:space="preserve">         Bérlakásmegváltás</t>
  </si>
  <si>
    <t>1-17. Szennyvíz gyűjtése, tisztítása, elhelyezése</t>
  </si>
  <si>
    <t>1-18. Közvilágítás</t>
  </si>
  <si>
    <t>1-19. Zöldterület-kezelés</t>
  </si>
  <si>
    <t>1-20. Város és községgazd.egyéb szolgáltatások</t>
  </si>
  <si>
    <t>1-21. Járóbetegek gyógyító szakellátsa</t>
  </si>
  <si>
    <t>1-22. Fertőző megbetegedések megelőzése, járványügyi ellátás</t>
  </si>
  <si>
    <t>1-23. Sportlétesítmények működtetése és fejlesztése</t>
  </si>
  <si>
    <t>1-24. Versenysport tevékenység támogatása</t>
  </si>
  <si>
    <t>1-25. Iskolai, diáksport-tevéeknység és támogatása</t>
  </si>
  <si>
    <t>1-26 Szabadidősport tevékenység támogatása</t>
  </si>
  <si>
    <t>1-27. Közművelődés-közösségi részvétel fejl.</t>
  </si>
  <si>
    <t>1-28. Közművelődés TOP és CLLD projektek</t>
  </si>
  <si>
    <t>1-29. Civil szervezetek működési támogatása</t>
  </si>
  <si>
    <t>1-30. Óvodai nevelés, ellátás működtetési feladatok</t>
  </si>
  <si>
    <t>1-31 Köznevelési int.1-4évf.tanulók nev.okt.műk.fel.</t>
  </si>
  <si>
    <t>1-25. Iskolai, diáksport-tevékenység és támogatása</t>
  </si>
  <si>
    <t>1-26. Szabadidősport tevékenység támogatása</t>
  </si>
  <si>
    <t>1-30 Óvodai nevelés, ellátás működtetési feladatok</t>
  </si>
  <si>
    <t>1-31. Köznevelési int. 1-4 évf.tanulók nev.okt.műk.feladatok</t>
  </si>
  <si>
    <t>1-32. Köznevelési int. 5-8 évf.tanulók nev.okt.műk.feladatok</t>
  </si>
  <si>
    <t>1-33. Alapfokú művészetoktatás</t>
  </si>
  <si>
    <t>1-34. Gimnázium és szakközépiskola működtetési feladatok</t>
  </si>
  <si>
    <t>1-35. Gyermekétkezetetés köznevelési intézményben</t>
  </si>
  <si>
    <t>1-36. Időskorúak tartós bentlakásos ellátása</t>
  </si>
  <si>
    <t>1-37. Demens betegek tartós bentlakásos ellátása</t>
  </si>
  <si>
    <t>1-38. Gyermekek bölcsődei ellátása</t>
  </si>
  <si>
    <t>1-39. Intézményen kívüli gyermekétkeztetés</t>
  </si>
  <si>
    <t>1-40. Család és gyermekjóléti szolgáltatások</t>
  </si>
  <si>
    <t>1-41. Lakóingatlan szociális célú bérbeadása, üzemeltetése</t>
  </si>
  <si>
    <t>1-42. Lakhatással összefüggő ellátások</t>
  </si>
  <si>
    <t>1-43. Egyéb szoc.pénzbeli és termb.ellátások támog.</t>
  </si>
  <si>
    <t xml:space="preserve">1-44. Önkormányzatok funkcióra nem sorolható bevételei </t>
  </si>
  <si>
    <t>1-45. Forgatási célú és befektetési célú finanszírozási műveletek</t>
  </si>
  <si>
    <t>1-32. Köznevelési int.5-8. évf.tanulók nev.okt.műk.fel.</t>
  </si>
  <si>
    <t>1-34. Gimnázium és szakközépiskola működtetési felad.</t>
  </si>
  <si>
    <t>1-35. Gyermekétkeztetés köznevelési intézményben</t>
  </si>
  <si>
    <t>1-38. Gyermekek bölcsődei elltása</t>
  </si>
  <si>
    <t>1-39  Intézményen Kívüli gyermekétkeztetés</t>
  </si>
  <si>
    <t>1-43. Egyéb szoc.pénzbeli és termb.ellátások, támog.</t>
  </si>
  <si>
    <t xml:space="preserve">          előző évi szállítói állomány</t>
  </si>
  <si>
    <t xml:space="preserve">         Módopsítás összesen</t>
  </si>
  <si>
    <t xml:space="preserve">       Módosítás összesen</t>
  </si>
  <si>
    <t xml:space="preserve">        miniverzum automata üzemeltetés</t>
  </si>
  <si>
    <t xml:space="preserve">        dologi kiadások áfa</t>
  </si>
  <si>
    <t xml:space="preserve">          gyermekorvosi rendelő üzemeltetési anyag </t>
  </si>
  <si>
    <t xml:space="preserve">           gyermekorvosi helyettesítés</t>
  </si>
  <si>
    <t xml:space="preserve">          fizetendő áfa sportcsarnok felúj.</t>
  </si>
  <si>
    <t>Rendőrkapitányság támogatása</t>
  </si>
  <si>
    <t>Köztársaság út felújítása</t>
  </si>
  <si>
    <t>Bölcsőde-Demens Otthon bekötőút felújítása</t>
  </si>
  <si>
    <t>1-34</t>
  </si>
  <si>
    <t>Gimnázium és szakközépiskola működtetési feladatok</t>
  </si>
  <si>
    <t>1-22</t>
  </si>
  <si>
    <t>Fertőző megbetegedések megelőzése, járványügyi ellátás</t>
  </si>
  <si>
    <t>Vírus elleni védekezéshez szükséges eszközök beszerzése</t>
  </si>
  <si>
    <t xml:space="preserve">          parkfenntartás </t>
  </si>
  <si>
    <t xml:space="preserve">          fásszárú növények gondozása, karbantartása</t>
  </si>
  <si>
    <t xml:space="preserve">          közterületi fűnyírás</t>
  </si>
  <si>
    <t xml:space="preserve">          tavaszi közterület fenntartási munák</t>
  </si>
  <si>
    <t xml:space="preserve">          Bécsi úti zöldfelület fejlesztés</t>
  </si>
  <si>
    <t xml:space="preserve">          tekepálya kialakítása</t>
  </si>
  <si>
    <t xml:space="preserve">          tekepálya kialakítás támogatás</t>
  </si>
  <si>
    <t xml:space="preserve">        miniverzum inform.hálózat kiépítése </t>
  </si>
  <si>
    <t>előző évi száll. Állomány</t>
  </si>
  <si>
    <t xml:space="preserve">          év homlokzatfelújítási pályázat</t>
  </si>
  <si>
    <t xml:space="preserve">        zeneiskola tisztasági festés</t>
  </si>
  <si>
    <t xml:space="preserve">        átcs.zeneiskola tisztasági festésre</t>
  </si>
  <si>
    <t xml:space="preserve">        átcs.gimnázium vizesblokk felúj.ra</t>
  </si>
  <si>
    <t xml:space="preserve">        Térségi normatíva csökkenés családsegítő</t>
  </si>
  <si>
    <t xml:space="preserve">        Térségi normatíva idősek nappali ellátás</t>
  </si>
  <si>
    <t xml:space="preserve">        Bérkomp,szoc.ág.pótlék</t>
  </si>
  <si>
    <t xml:space="preserve">        Tagsági hozzájárulás vált.</t>
  </si>
  <si>
    <t xml:space="preserve">        köznevelési normatíva</t>
  </si>
  <si>
    <t xml:space="preserve">        gyermekétkeztetési normatíva</t>
  </si>
  <si>
    <t xml:space="preserve">        idősek nappali ellátása normatíva</t>
  </si>
  <si>
    <t>Bécsi úti zöldfelület fejlesztés</t>
  </si>
  <si>
    <t>Ingatlan vétel hrsz. 1105</t>
  </si>
  <si>
    <t>Fetőző betegségek megelőzése, járványügyi ellátás</t>
  </si>
  <si>
    <t>1-23</t>
  </si>
  <si>
    <t>1-27</t>
  </si>
  <si>
    <t>1-28</t>
  </si>
  <si>
    <t>vizesblokk és csatorna felújítás</t>
  </si>
  <si>
    <t>önkormányzati bérlakás lemondás térítése</t>
  </si>
  <si>
    <t>1-29.</t>
  </si>
  <si>
    <t xml:space="preserve">          Dorogi Futtbal Szolgáltató Kft támog.</t>
  </si>
  <si>
    <t>mód 1-27</t>
  </si>
  <si>
    <t>mód 28-45</t>
  </si>
  <si>
    <t>ellenőrzések</t>
  </si>
  <si>
    <t xml:space="preserve"> 1-27 eredeti</t>
  </si>
  <si>
    <t>féléves</t>
  </si>
  <si>
    <t>félév 1-27</t>
  </si>
  <si>
    <t>félév 28-45</t>
  </si>
  <si>
    <t xml:space="preserve">Céltartalék képzés bevételkiesésre </t>
  </si>
  <si>
    <t>Dorogi Futtbal Szolgáltató Kft támogatása</t>
  </si>
  <si>
    <t>1-24</t>
  </si>
  <si>
    <t>Versenysport támogatása</t>
  </si>
  <si>
    <t xml:space="preserve">          járvány elleni védekezés támog.ÁHT-n kívül</t>
  </si>
  <si>
    <t xml:space="preserve">          bevétel kiesésre céltartalék képzés</t>
  </si>
  <si>
    <t xml:space="preserve">          általános tartalék</t>
  </si>
  <si>
    <t xml:space="preserve">        Előző évi normatíva elszámolás DTKT</t>
  </si>
  <si>
    <t xml:space="preserve">        városi honlap készítés</t>
  </si>
  <si>
    <t xml:space="preserve">        városi honlap karbantartás</t>
  </si>
  <si>
    <t>Kincstári Szervezet</t>
  </si>
  <si>
    <t>2020. éves költségvetés I. féléves módosítása</t>
  </si>
  <si>
    <t>Költségvetési cím alcím megevezése</t>
  </si>
  <si>
    <t>Önk. feladat jellege</t>
  </si>
  <si>
    <t>Köz- hatalmi bevételek</t>
  </si>
  <si>
    <t>Felhalmo-zási bevételek</t>
  </si>
  <si>
    <t>Műk.c.át- vett pénz- eszköz</t>
  </si>
  <si>
    <t>Felhalm.c.átv. pénz- eszköz</t>
  </si>
  <si>
    <t>Finanszí-rozási bevételek</t>
  </si>
  <si>
    <t>Eu-s forrás</t>
  </si>
  <si>
    <t>12.</t>
  </si>
  <si>
    <t>13.</t>
  </si>
  <si>
    <t>3-1   Hétszínvirág Óvoda</t>
  </si>
  <si>
    <t>KÖT.</t>
  </si>
  <si>
    <t>Eredeti előirányzat</t>
  </si>
  <si>
    <t>2019. évi pénzmaradvány</t>
  </si>
  <si>
    <t>Normatíva lemondás</t>
  </si>
  <si>
    <t>Módosítások összesen</t>
  </si>
  <si>
    <t>I. féléves módosított előirányzat</t>
  </si>
  <si>
    <t>3-2   Petőfi Sándor Óvoda</t>
  </si>
  <si>
    <t>3-3   Zrínyi Ilona Óvoda</t>
  </si>
  <si>
    <t xml:space="preserve">   Könyvtár</t>
  </si>
  <si>
    <t xml:space="preserve">   Reimann Miniverzum</t>
  </si>
  <si>
    <t>Módosítás összesen</t>
  </si>
  <si>
    <t xml:space="preserve">   Idősek Otthona "A" épület</t>
  </si>
  <si>
    <t>ÖNK.</t>
  </si>
  <si>
    <t>2019. éves pénzmaradvány</t>
  </si>
  <si>
    <t xml:space="preserve">   Idősek Otthona "B" épület</t>
  </si>
  <si>
    <t xml:space="preserve">   Családsegítő-és gyermekjóléti szolg.</t>
  </si>
  <si>
    <t>Intézményátszervezés előir. rend.</t>
  </si>
  <si>
    <t>Költségvetési elszámolási számla átvezetése</t>
  </si>
  <si>
    <t>2020. évi normatív többlet</t>
  </si>
  <si>
    <t>3-6 Magyar Károly Városi Bölcsőde</t>
  </si>
  <si>
    <t>3-7. Dorog Város Egyesített Sportintézm.</t>
  </si>
  <si>
    <t xml:space="preserve">        - Uszoda</t>
  </si>
  <si>
    <t xml:space="preserve">        - Kézilabdacsarnok</t>
  </si>
  <si>
    <t xml:space="preserve">        - Stadion</t>
  </si>
  <si>
    <t xml:space="preserve">        - Sportiroda</t>
  </si>
  <si>
    <t xml:space="preserve">        - Bírkózócsarnok</t>
  </si>
  <si>
    <t>3-9. Kincstári Szervezet összesen</t>
  </si>
  <si>
    <t xml:space="preserve">       - Kincstári Szervezet</t>
  </si>
  <si>
    <t xml:space="preserve">       -  Védőnői Szolgálat</t>
  </si>
  <si>
    <t xml:space="preserve">       -  Intézmény működtetés</t>
  </si>
  <si>
    <t xml:space="preserve">           Polgármesteri Hivatal</t>
  </si>
  <si>
    <t xml:space="preserve">           Intézmények Háza</t>
  </si>
  <si>
    <t xml:space="preserve">           Petőfi Óvoda</t>
  </si>
  <si>
    <t xml:space="preserve">          Zrínyi Óvoda</t>
  </si>
  <si>
    <t xml:space="preserve">           Hétszínvirág Óvoda</t>
  </si>
  <si>
    <t xml:space="preserve">           Petőfi Iskola</t>
  </si>
  <si>
    <t xml:space="preserve">           Zrínyi Iskola</t>
  </si>
  <si>
    <t xml:space="preserve">           Eötvös Iskola</t>
  </si>
  <si>
    <t xml:space="preserve">           Gáthy Z. Városi Könyvtár és Helyt. Múzeum</t>
  </si>
  <si>
    <t xml:space="preserve">           Reimann Miniverzum</t>
  </si>
  <si>
    <t xml:space="preserve">           Dr. Magyar K. Városi Bölcsőde</t>
  </si>
  <si>
    <t xml:space="preserve">           Családsegítő és Gyermekjóléti Szolg.</t>
  </si>
  <si>
    <t>KÖT:</t>
  </si>
  <si>
    <t xml:space="preserve">           Dorogi József Attila Művelődési Ház</t>
  </si>
  <si>
    <t xml:space="preserve">           Nyári napközi</t>
  </si>
  <si>
    <t xml:space="preserve">           Zsigmondy V. Gimnázium</t>
  </si>
  <si>
    <t xml:space="preserve">            Uszoda</t>
  </si>
  <si>
    <t xml:space="preserve">           Kézilabdacsarnok</t>
  </si>
  <si>
    <t xml:space="preserve">           Birkózócsarnok</t>
  </si>
  <si>
    <t xml:space="preserve">           Stadion</t>
  </si>
  <si>
    <t xml:space="preserve">           Sportiroda</t>
  </si>
  <si>
    <t xml:space="preserve">           Teniszpályák</t>
  </si>
  <si>
    <t xml:space="preserve">           Egyéb üzemeltetés (Dózsa Iskola, Mentőállomás, Ügyelet, Nyilvános WC)</t>
  </si>
  <si>
    <t>3. cím költségvetési főösszege</t>
  </si>
  <si>
    <t>2020. évi költségvetése</t>
  </si>
  <si>
    <t>Költségv. kiad. főösszeg</t>
  </si>
  <si>
    <t>Finanszí-rozási kiadások</t>
  </si>
  <si>
    <t>Felhalm.c.pe.   átadás</t>
  </si>
  <si>
    <t>3-1.   Hétszínvirág Óvoda</t>
  </si>
  <si>
    <t>3-2.   Petőfi Sándor Óvoda</t>
  </si>
  <si>
    <t>3-3.   Zrínyi Ilona Óvoda</t>
  </si>
  <si>
    <t>3-4. Gáthy Z. Városi Könyvtár és Helytörténeti Múzeum</t>
  </si>
  <si>
    <t>Módosított előirányzat</t>
  </si>
  <si>
    <t>3-6. Magyar Károly Városi Bölcsőde</t>
  </si>
  <si>
    <t xml:space="preserve">       - Kézilabdacsarnok</t>
  </si>
  <si>
    <t xml:space="preserve">        - Birkózócsarnok</t>
  </si>
  <si>
    <t>3-8. Dorogi József A. Művelődési Ház</t>
  </si>
  <si>
    <r>
      <t xml:space="preserve">       -  </t>
    </r>
    <r>
      <rPr>
        <b/>
        <sz val="10"/>
        <rFont val="Arial"/>
        <family val="2"/>
        <charset val="238"/>
      </rPr>
      <t>Kincstári Szervezet</t>
    </r>
  </si>
  <si>
    <t xml:space="preserve">fogl. Eü. Exp. </t>
  </si>
  <si>
    <t>2019. éves pézmaradvány</t>
  </si>
  <si>
    <t xml:space="preserve">      -  Védőnői Szolgálat</t>
  </si>
  <si>
    <t>Exp</t>
  </si>
  <si>
    <r>
      <t xml:space="preserve">     </t>
    </r>
    <r>
      <rPr>
        <b/>
        <u/>
        <sz val="10"/>
        <rFont val="Arial"/>
        <family val="2"/>
        <charset val="238"/>
      </rPr>
      <t xml:space="preserve"> -   Intézmény működtetés </t>
    </r>
  </si>
  <si>
    <t>fogl.eü.</t>
  </si>
  <si>
    <t>forg.k.díj</t>
  </si>
  <si>
    <t xml:space="preserve">             Gáthy Z. Városi Könyvtár és Helyt. Múzeum</t>
  </si>
  <si>
    <t xml:space="preserve">           Dorogi József A. Művelődési Ház</t>
  </si>
  <si>
    <t xml:space="preserve">           Uszoda</t>
  </si>
  <si>
    <t xml:space="preserve">  - Családsegítő és Gyermekjóléti Szolgálat</t>
  </si>
  <si>
    <t>7. Dorogi Szociális Szolgáltató Központ</t>
  </si>
  <si>
    <t>3-5. Dorogi Szociális Szolgáltató Központ</t>
  </si>
  <si>
    <t xml:space="preserve">           Dorogi Szoc. Szolg. Közp. "A" ép.</t>
  </si>
  <si>
    <t xml:space="preserve">   Dorogi Szoc.Szolg.Kp. "A" épület</t>
  </si>
  <si>
    <t xml:space="preserve">   Dorogi Szoc.Szolg.Kp.  "B" épület</t>
  </si>
  <si>
    <t xml:space="preserve">           Dorogi Szoc. Szolg. Kp.  "B" ép.</t>
  </si>
  <si>
    <t xml:space="preserve">           Dorogi Szoc. Szolg. Kp. Gkp. "A" ép.</t>
  </si>
  <si>
    <t>2. melléklet a 6/2020. (VII.10.)  önkormányzati rendelethez</t>
  </si>
  <si>
    <t>3. melléklet a 6/2020. (VII.10.) önkormányzati rendelethez</t>
  </si>
  <si>
    <t>4. melléklet a 6/2020. (VII.10.) önkormányzati rendelethez</t>
  </si>
  <si>
    <t xml:space="preserve"> 4/1. melléklet a 1-43. Helyi önkormányzatok bevételei 6/2020. (VII.10.) önkormányzati rendelethez</t>
  </si>
  <si>
    <t>4/2. melléklet a 2-5. Polgármesteri Hivatal bevételei 6/2020. (VII.10.) önkormányzati rendelethez</t>
  </si>
  <si>
    <t>4/3. melléklet 3-9 Kincstári Szervezet bevételei a 6/2020. (VII.10.)  önkormányzati rendelethez</t>
  </si>
  <si>
    <t>5. melléklet a 6/2020. (VII.10.) önkormányzati rendelethez</t>
  </si>
  <si>
    <t>5/1. melléklet 1-43. Helyi önkormányzatok kiadásai a 6/2020.(VII.10.)  önkormányzati rendelethez</t>
  </si>
  <si>
    <t>5/2. melléklet 1-5. Polgármesteri Hivatal kiadásai a 6/2020. (VII.10.)  önkormányzati rendelethez</t>
  </si>
  <si>
    <t xml:space="preserve"> 5/3. melléklet a 3-9 Kincstári Szervezet kiadásai a 6/2020. (VII.10.) önkormányzati rendelethez</t>
  </si>
  <si>
    <t>7. melléklet a 6/2020. (VII.10.) önkormányzati rendelethez</t>
  </si>
  <si>
    <t>8. melléklet a 7/2020. (VII.10.) számú önkormányzati rendelethez</t>
  </si>
  <si>
    <t>9/1. melléklet a 6/2020. (VII.10.) önkormányzati rendelethez</t>
  </si>
  <si>
    <t>9/2.  melléklet a 6/2020. (VII.10.) számú önkormányzati rendelethez</t>
  </si>
  <si>
    <t>9/3. melléklet a 6/2020. (VII.10.) önkormmányzati rendelethez</t>
  </si>
  <si>
    <t>10. melléklet a 6/2020. (VII.10.) önkormányzati rendelethez</t>
  </si>
  <si>
    <t>11. melléklet a 6/2020. (VII.10.) számú önkormányzati  rendelethez</t>
  </si>
  <si>
    <t>11/1. melléklet a 6/2020. (VII.10.) önkormányzati rendelethez</t>
  </si>
  <si>
    <t>11/2. melléklet a 6/2020. (VI.26.) számú önkormányzati rendelethez</t>
  </si>
  <si>
    <t xml:space="preserve">12. melléklet a 6/2020. (VII.10.)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</si>
</sst>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MS Sans Serif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u/>
      <sz val="12"/>
      <name val="Arial CE"/>
      <family val="2"/>
      <charset val="238"/>
    </font>
    <font>
      <b/>
      <sz val="10"/>
      <name val="Arial CE"/>
      <charset val="238"/>
    </font>
    <font>
      <b/>
      <sz val="16"/>
      <name val="Arial CE"/>
      <family val="2"/>
      <charset val="238"/>
    </font>
    <font>
      <b/>
      <u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name val="MS Sans Serif"/>
      <family val="2"/>
      <charset val="238"/>
    </font>
    <font>
      <b/>
      <u/>
      <sz val="10"/>
      <name val="Arial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2"/>
      <name val="MS Sans Serif"/>
      <family val="2"/>
      <charset val="238"/>
    </font>
    <font>
      <b/>
      <u/>
      <sz val="10"/>
      <name val="MS Sans Serif"/>
      <family val="2"/>
      <charset val="238"/>
    </font>
    <font>
      <u/>
      <sz val="10"/>
      <name val="Arial CE"/>
      <family val="2"/>
      <charset val="238"/>
    </font>
    <font>
      <u/>
      <sz val="10"/>
      <name val="Arial CE"/>
      <charset val="238"/>
    </font>
    <font>
      <b/>
      <u/>
      <sz val="10"/>
      <name val="MS Sans Serif"/>
      <charset val="238"/>
    </font>
    <font>
      <b/>
      <sz val="14"/>
      <name val="Arial CE"/>
      <family val="2"/>
      <charset val="238"/>
    </font>
    <font>
      <b/>
      <sz val="14"/>
      <name val="MS Sans Serif"/>
      <charset val="238"/>
    </font>
    <font>
      <sz val="10"/>
      <color rgb="FFFF0000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9" fillId="0" borderId="0"/>
  </cellStyleXfs>
  <cellXfs count="521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4" fillId="0" borderId="1" xfId="0" applyFont="1" applyBorder="1"/>
    <xf numFmtId="0" fontId="14" fillId="0" borderId="4" xfId="0" applyFont="1" applyBorder="1"/>
    <xf numFmtId="0" fontId="15" fillId="0" borderId="3" xfId="0" applyFont="1" applyBorder="1"/>
    <xf numFmtId="0" fontId="15" fillId="0" borderId="1" xfId="0" applyFont="1" applyBorder="1"/>
    <xf numFmtId="0" fontId="15" fillId="0" borderId="2" xfId="0" applyFont="1" applyBorder="1"/>
    <xf numFmtId="0" fontId="14" fillId="0" borderId="2" xfId="0" applyFont="1" applyBorder="1"/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5" xfId="0" applyFont="1" applyBorder="1"/>
    <xf numFmtId="0" fontId="15" fillId="0" borderId="4" xfId="0" applyFont="1" applyBorder="1"/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0" xfId="0" applyFont="1" applyBorder="1"/>
    <xf numFmtId="0" fontId="14" fillId="0" borderId="0" xfId="0" applyFont="1" applyBorder="1"/>
    <xf numFmtId="0" fontId="13" fillId="0" borderId="0" xfId="0" applyFont="1" applyBorder="1"/>
    <xf numFmtId="0" fontId="15" fillId="0" borderId="9" xfId="0" applyFont="1" applyBorder="1"/>
    <xf numFmtId="0" fontId="14" fillId="0" borderId="10" xfId="0" applyFont="1" applyBorder="1"/>
    <xf numFmtId="0" fontId="14" fillId="0" borderId="0" xfId="0" applyFont="1" applyAlignment="1">
      <alignment horizontal="center"/>
    </xf>
    <xf numFmtId="0" fontId="14" fillId="0" borderId="9" xfId="0" applyFont="1" applyBorder="1"/>
    <xf numFmtId="0" fontId="14" fillId="0" borderId="11" xfId="0" applyFont="1" applyBorder="1"/>
    <xf numFmtId="0" fontId="15" fillId="0" borderId="10" xfId="0" applyFont="1" applyBorder="1"/>
    <xf numFmtId="0" fontId="17" fillId="0" borderId="0" xfId="0" applyFont="1" applyBorder="1"/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7" fillId="0" borderId="0" xfId="0" applyFont="1"/>
    <xf numFmtId="0" fontId="14" fillId="0" borderId="0" xfId="0" applyFont="1" applyBorder="1" applyAlignment="1">
      <alignment horizontal="right"/>
    </xf>
    <xf numFmtId="0" fontId="14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0" fontId="14" fillId="0" borderId="3" xfId="0" applyFont="1" applyBorder="1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2" xfId="0" applyFont="1" applyBorder="1"/>
    <xf numFmtId="0" fontId="2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6" xfId="0" applyFont="1" applyBorder="1"/>
    <xf numFmtId="0" fontId="20" fillId="0" borderId="7" xfId="0" applyFont="1" applyBorder="1" applyAlignment="1">
      <alignment horizontal="center"/>
    </xf>
    <xf numFmtId="0" fontId="20" fillId="0" borderId="12" xfId="0" applyFont="1" applyBorder="1"/>
    <xf numFmtId="0" fontId="20" fillId="0" borderId="3" xfId="0" applyFont="1" applyBorder="1" applyAlignment="1">
      <alignment horizontal="center"/>
    </xf>
    <xf numFmtId="0" fontId="20" fillId="0" borderId="1" xfId="0" applyFont="1" applyBorder="1"/>
    <xf numFmtId="0" fontId="20" fillId="0" borderId="3" xfId="0" applyFont="1" applyBorder="1"/>
    <xf numFmtId="0" fontId="16" fillId="0" borderId="0" xfId="0" applyFont="1" applyBorder="1"/>
    <xf numFmtId="0" fontId="20" fillId="0" borderId="4" xfId="0" applyFont="1" applyBorder="1"/>
    <xf numFmtId="0" fontId="2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2" fillId="0" borderId="0" xfId="0" applyFont="1" applyBorder="1"/>
    <xf numFmtId="0" fontId="21" fillId="0" borderId="0" xfId="0" applyFont="1" applyBorder="1" applyAlignment="1">
      <alignment horizontal="center"/>
    </xf>
    <xf numFmtId="0" fontId="20" fillId="0" borderId="0" xfId="0" applyFont="1" applyBorder="1"/>
    <xf numFmtId="0" fontId="0" fillId="0" borderId="0" xfId="0" applyBorder="1"/>
    <xf numFmtId="0" fontId="18" fillId="0" borderId="0" xfId="0" applyFont="1" applyAlignment="1">
      <alignment horizontal="left"/>
    </xf>
    <xf numFmtId="0" fontId="20" fillId="0" borderId="0" xfId="0" applyFont="1"/>
    <xf numFmtId="0" fontId="20" fillId="0" borderId="13" xfId="0" applyFont="1" applyBorder="1" applyAlignment="1">
      <alignment horizontal="center"/>
    </xf>
    <xf numFmtId="0" fontId="20" fillId="0" borderId="3" xfId="0" applyFont="1" applyBorder="1" applyAlignment="1">
      <alignment vertical="center"/>
    </xf>
    <xf numFmtId="0" fontId="14" fillId="0" borderId="11" xfId="0" applyFont="1" applyBorder="1" applyAlignment="1">
      <alignment horizontal="center"/>
    </xf>
    <xf numFmtId="0" fontId="15" fillId="0" borderId="6" xfId="0" applyFont="1" applyBorder="1"/>
    <xf numFmtId="49" fontId="20" fillId="0" borderId="9" xfId="0" applyNumberFormat="1" applyFont="1" applyBorder="1" applyAlignment="1">
      <alignment horizontal="center"/>
    </xf>
    <xf numFmtId="49" fontId="20" fillId="0" borderId="11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8" fillId="0" borderId="15" xfId="0" applyFont="1" applyBorder="1"/>
    <xf numFmtId="0" fontId="14" fillId="0" borderId="15" xfId="0" applyFont="1" applyBorder="1"/>
    <xf numFmtId="0" fontId="14" fillId="0" borderId="16" xfId="0" applyFont="1" applyBorder="1"/>
    <xf numFmtId="0" fontId="18" fillId="0" borderId="2" xfId="0" applyFont="1" applyBorder="1" applyAlignment="1">
      <alignment horizontal="right"/>
    </xf>
    <xf numFmtId="49" fontId="20" fillId="0" borderId="10" xfId="0" applyNumberFormat="1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/>
    </xf>
    <xf numFmtId="49" fontId="20" fillId="0" borderId="4" xfId="0" applyNumberFormat="1" applyFont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0" fontId="24" fillId="0" borderId="1" xfId="0" applyFont="1" applyBorder="1"/>
    <xf numFmtId="3" fontId="14" fillId="0" borderId="4" xfId="0" applyNumberFormat="1" applyFont="1" applyBorder="1"/>
    <xf numFmtId="3" fontId="15" fillId="0" borderId="3" xfId="0" applyNumberFormat="1" applyFont="1" applyBorder="1"/>
    <xf numFmtId="3" fontId="15" fillId="0" borderId="12" xfId="0" applyNumberFormat="1" applyFont="1" applyBorder="1"/>
    <xf numFmtId="3" fontId="20" fillId="0" borderId="3" xfId="0" applyNumberFormat="1" applyFont="1" applyBorder="1"/>
    <xf numFmtId="0" fontId="24" fillId="0" borderId="1" xfId="0" applyFont="1" applyBorder="1" applyAlignment="1">
      <alignment vertical="center"/>
    </xf>
    <xf numFmtId="0" fontId="24" fillId="0" borderId="11" xfId="0" applyFont="1" applyBorder="1"/>
    <xf numFmtId="0" fontId="18" fillId="0" borderId="11" xfId="0" applyFont="1" applyBorder="1"/>
    <xf numFmtId="0" fontId="15" fillId="0" borderId="0" xfId="0" applyFont="1"/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19" fillId="0" borderId="0" xfId="0" applyFont="1" applyBorder="1"/>
    <xf numFmtId="0" fontId="19" fillId="0" borderId="0" xfId="0" applyFont="1" applyBorder="1" applyAlignment="1">
      <alignment horizontal="left"/>
    </xf>
    <xf numFmtId="3" fontId="16" fillId="0" borderId="1" xfId="0" applyNumberFormat="1" applyFont="1" applyBorder="1" applyAlignment="1">
      <alignment vertical="center"/>
    </xf>
    <xf numFmtId="3" fontId="14" fillId="0" borderId="4" xfId="0" applyNumberFormat="1" applyFont="1" applyBorder="1" applyAlignment="1">
      <alignment vertical="center"/>
    </xf>
    <xf numFmtId="3" fontId="14" fillId="0" borderId="4" xfId="0" applyNumberFormat="1" applyFont="1" applyBorder="1" applyAlignment="1">
      <alignment horizontal="right"/>
    </xf>
    <xf numFmtId="3" fontId="24" fillId="0" borderId="1" xfId="0" applyNumberFormat="1" applyFont="1" applyBorder="1" applyAlignment="1">
      <alignment vertical="center"/>
    </xf>
    <xf numFmtId="3" fontId="24" fillId="0" borderId="1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3" fontId="16" fillId="0" borderId="1" xfId="0" applyNumberFormat="1" applyFont="1" applyBorder="1"/>
    <xf numFmtId="3" fontId="16" fillId="0" borderId="18" xfId="0" applyNumberFormat="1" applyFont="1" applyBorder="1"/>
    <xf numFmtId="3" fontId="14" fillId="0" borderId="13" xfId="0" applyNumberFormat="1" applyFont="1" applyBorder="1"/>
    <xf numFmtId="3" fontId="14" fillId="0" borderId="19" xfId="0" applyNumberFormat="1" applyFont="1" applyBorder="1"/>
    <xf numFmtId="3" fontId="18" fillId="0" borderId="2" xfId="0" applyNumberFormat="1" applyFont="1" applyBorder="1"/>
    <xf numFmtId="3" fontId="14" fillId="0" borderId="2" xfId="0" applyNumberFormat="1" applyFont="1" applyBorder="1"/>
    <xf numFmtId="3" fontId="14" fillId="0" borderId="1" xfId="0" applyNumberFormat="1" applyFont="1" applyBorder="1"/>
    <xf numFmtId="3" fontId="14" fillId="0" borderId="0" xfId="0" applyNumberFormat="1" applyFont="1"/>
    <xf numFmtId="3" fontId="14" fillId="0" borderId="18" xfId="0" applyNumberFormat="1" applyFont="1" applyBorder="1"/>
    <xf numFmtId="3" fontId="14" fillId="0" borderId="9" xfId="0" applyNumberFormat="1" applyFont="1" applyBorder="1"/>
    <xf numFmtId="3" fontId="14" fillId="0" borderId="5" xfId="0" applyNumberFormat="1" applyFont="1" applyBorder="1"/>
    <xf numFmtId="3" fontId="14" fillId="0" borderId="10" xfId="0" applyNumberFormat="1" applyFont="1" applyBorder="1"/>
    <xf numFmtId="3" fontId="14" fillId="0" borderId="8" xfId="0" applyNumberFormat="1" applyFont="1" applyBorder="1"/>
    <xf numFmtId="3" fontId="14" fillId="0" borderId="0" xfId="0" applyNumberFormat="1" applyFont="1" applyBorder="1"/>
    <xf numFmtId="3" fontId="14" fillId="0" borderId="5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5" fillId="0" borderId="4" xfId="0" applyNumberFormat="1" applyFont="1" applyBorder="1"/>
    <xf numFmtId="3" fontId="15" fillId="0" borderId="0" xfId="0" applyNumberFormat="1" applyFont="1" applyBorder="1"/>
    <xf numFmtId="3" fontId="15" fillId="0" borderId="11" xfId="0" applyNumberFormat="1" applyFont="1" applyBorder="1"/>
    <xf numFmtId="3" fontId="15" fillId="0" borderId="19" xfId="0" applyNumberFormat="1" applyFont="1" applyBorder="1"/>
    <xf numFmtId="3" fontId="15" fillId="0" borderId="2" xfId="0" applyNumberFormat="1" applyFont="1" applyBorder="1"/>
    <xf numFmtId="3" fontId="15" fillId="0" borderId="1" xfId="0" applyNumberFormat="1" applyFont="1" applyBorder="1"/>
    <xf numFmtId="3" fontId="14" fillId="0" borderId="11" xfId="0" applyNumberFormat="1" applyFont="1" applyBorder="1"/>
    <xf numFmtId="3" fontId="15" fillId="0" borderId="5" xfId="0" applyNumberFormat="1" applyFont="1" applyBorder="1"/>
    <xf numFmtId="3" fontId="15" fillId="0" borderId="9" xfId="0" applyNumberFormat="1" applyFont="1" applyBorder="1"/>
    <xf numFmtId="3" fontId="15" fillId="0" borderId="18" xfId="0" applyNumberFormat="1" applyFont="1" applyBorder="1"/>
    <xf numFmtId="3" fontId="18" fillId="0" borderId="4" xfId="0" applyNumberFormat="1" applyFont="1" applyBorder="1"/>
    <xf numFmtId="3" fontId="22" fillId="0" borderId="3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3" fontId="20" fillId="0" borderId="3" xfId="0" applyNumberFormat="1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3" fontId="14" fillId="0" borderId="20" xfId="0" applyNumberFormat="1" applyFont="1" applyBorder="1"/>
    <xf numFmtId="3" fontId="14" fillId="0" borderId="15" xfId="0" applyNumberFormat="1" applyFont="1" applyBorder="1"/>
    <xf numFmtId="3" fontId="14" fillId="0" borderId="16" xfId="0" applyNumberFormat="1" applyFont="1" applyBorder="1"/>
    <xf numFmtId="3" fontId="14" fillId="0" borderId="21" xfId="0" applyNumberFormat="1" applyFont="1" applyBorder="1"/>
    <xf numFmtId="0" fontId="18" fillId="0" borderId="3" xfId="0" applyFont="1" applyBorder="1"/>
    <xf numFmtId="3" fontId="0" fillId="0" borderId="0" xfId="0" applyNumberFormat="1"/>
    <xf numFmtId="49" fontId="22" fillId="0" borderId="3" xfId="0" applyNumberFormat="1" applyFont="1" applyBorder="1" applyAlignment="1">
      <alignment horizontal="center" vertical="center"/>
    </xf>
    <xf numFmtId="3" fontId="24" fillId="0" borderId="1" xfId="0" applyNumberFormat="1" applyFont="1" applyBorder="1"/>
    <xf numFmtId="3" fontId="18" fillId="0" borderId="2" xfId="0" applyNumberFormat="1" applyFont="1" applyBorder="1" applyAlignment="1">
      <alignment horizontal="right"/>
    </xf>
    <xf numFmtId="3" fontId="27" fillId="0" borderId="5" xfId="0" applyNumberFormat="1" applyFont="1" applyBorder="1"/>
    <xf numFmtId="3" fontId="10" fillId="0" borderId="0" xfId="0" applyNumberFormat="1" applyFont="1"/>
    <xf numFmtId="0" fontId="8" fillId="0" borderId="0" xfId="0" applyFont="1"/>
    <xf numFmtId="3" fontId="15" fillId="0" borderId="0" xfId="0" applyNumberFormat="1" applyFont="1"/>
    <xf numFmtId="0" fontId="28" fillId="0" borderId="0" xfId="0" applyFont="1"/>
    <xf numFmtId="0" fontId="24" fillId="0" borderId="5" xfId="0" applyFont="1" applyBorder="1"/>
    <xf numFmtId="0" fontId="18" fillId="0" borderId="4" xfId="0" applyFont="1" applyBorder="1" applyAlignment="1">
      <alignment vertical="center"/>
    </xf>
    <xf numFmtId="3" fontId="18" fillId="0" borderId="4" xfId="0" applyNumberFormat="1" applyFont="1" applyBorder="1" applyAlignment="1">
      <alignment vertical="center"/>
    </xf>
    <xf numFmtId="3" fontId="18" fillId="0" borderId="0" xfId="0" applyNumberFormat="1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3" fontId="24" fillId="0" borderId="4" xfId="0" applyNumberFormat="1" applyFont="1" applyBorder="1" applyAlignment="1">
      <alignment horizontal="right"/>
    </xf>
    <xf numFmtId="3" fontId="24" fillId="0" borderId="5" xfId="0" applyNumberFormat="1" applyFont="1" applyBorder="1" applyAlignment="1">
      <alignment horizontal="right"/>
    </xf>
    <xf numFmtId="0" fontId="20" fillId="0" borderId="11" xfId="0" applyFont="1" applyBorder="1" applyAlignment="1">
      <alignment horizontal="center"/>
    </xf>
    <xf numFmtId="0" fontId="29" fillId="0" borderId="1" xfId="0" applyFont="1" applyBorder="1" applyAlignment="1">
      <alignment horizontal="left"/>
    </xf>
    <xf numFmtId="3" fontId="14" fillId="0" borderId="2" xfId="0" applyNumberFormat="1" applyFont="1" applyBorder="1" applyAlignment="1">
      <alignment vertical="center"/>
    </xf>
    <xf numFmtId="0" fontId="20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3" fontId="18" fillId="0" borderId="8" xfId="0" applyNumberFormat="1" applyFont="1" applyBorder="1" applyAlignment="1">
      <alignment vertical="center"/>
    </xf>
    <xf numFmtId="3" fontId="14" fillId="0" borderId="4" xfId="0" applyNumberFormat="1" applyFont="1" applyFill="1" applyBorder="1"/>
    <xf numFmtId="16" fontId="10" fillId="0" borderId="0" xfId="0" applyNumberFormat="1" applyFont="1"/>
    <xf numFmtId="3" fontId="18" fillId="0" borderId="19" xfId="0" applyNumberFormat="1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31" fillId="0" borderId="0" xfId="0" applyFont="1"/>
    <xf numFmtId="0" fontId="20" fillId="0" borderId="2" xfId="0" applyFont="1" applyBorder="1" applyAlignment="1">
      <alignment horizontal="right"/>
    </xf>
    <xf numFmtId="0" fontId="32" fillId="0" borderId="1" xfId="0" applyFont="1" applyBorder="1"/>
    <xf numFmtId="3" fontId="14" fillId="0" borderId="1" xfId="0" applyNumberFormat="1" applyFont="1" applyFill="1" applyBorder="1"/>
    <xf numFmtId="0" fontId="18" fillId="0" borderId="0" xfId="0" applyFont="1" applyBorder="1" applyAlignment="1">
      <alignment vertical="center"/>
    </xf>
    <xf numFmtId="0" fontId="25" fillId="0" borderId="4" xfId="0" applyFont="1" applyBorder="1" applyAlignment="1">
      <alignment horizontal="left"/>
    </xf>
    <xf numFmtId="49" fontId="18" fillId="0" borderId="4" xfId="0" applyNumberFormat="1" applyFont="1" applyBorder="1" applyAlignment="1">
      <alignment horizontal="center" vertical="center"/>
    </xf>
    <xf numFmtId="3" fontId="18" fillId="0" borderId="0" xfId="0" applyNumberFormat="1" applyFont="1" applyBorder="1" applyAlignment="1">
      <alignment horizontal="right"/>
    </xf>
    <xf numFmtId="3" fontId="18" fillId="0" borderId="4" xfId="0" applyNumberFormat="1" applyFont="1" applyBorder="1" applyAlignment="1">
      <alignment horizontal="right"/>
    </xf>
    <xf numFmtId="3" fontId="18" fillId="0" borderId="8" xfId="0" applyNumberFormat="1" applyFont="1" applyBorder="1" applyAlignment="1">
      <alignment horizontal="right"/>
    </xf>
    <xf numFmtId="3" fontId="15" fillId="0" borderId="3" xfId="0" applyNumberFormat="1" applyFont="1" applyBorder="1" applyAlignment="1">
      <alignment vertical="center"/>
    </xf>
    <xf numFmtId="0" fontId="0" fillId="0" borderId="0" xfId="0" applyFill="1"/>
    <xf numFmtId="0" fontId="20" fillId="0" borderId="9" xfId="0" applyFont="1" applyBorder="1"/>
    <xf numFmtId="16" fontId="10" fillId="0" borderId="0" xfId="0" applyNumberFormat="1" applyFont="1" applyAlignment="1">
      <alignment horizontal="left"/>
    </xf>
    <xf numFmtId="3" fontId="27" fillId="0" borderId="4" xfId="0" applyNumberFormat="1" applyFont="1" applyBorder="1"/>
    <xf numFmtId="0" fontId="1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2" fillId="0" borderId="4" xfId="0" applyFont="1" applyBorder="1"/>
    <xf numFmtId="0" fontId="24" fillId="0" borderId="18" xfId="0" applyFont="1" applyBorder="1" applyAlignment="1">
      <alignment horizontal="center"/>
    </xf>
    <xf numFmtId="49" fontId="14" fillId="0" borderId="11" xfId="0" applyNumberFormat="1" applyFont="1" applyBorder="1" applyAlignment="1">
      <alignment horizontal="center"/>
    </xf>
    <xf numFmtId="0" fontId="30" fillId="0" borderId="0" xfId="0" applyFont="1"/>
    <xf numFmtId="0" fontId="20" fillId="0" borderId="10" xfId="0" applyFont="1" applyBorder="1"/>
    <xf numFmtId="0" fontId="9" fillId="0" borderId="0" xfId="0" applyFont="1"/>
    <xf numFmtId="0" fontId="35" fillId="0" borderId="0" xfId="0" applyFont="1"/>
    <xf numFmtId="0" fontId="24" fillId="0" borderId="2" xfId="0" applyFont="1" applyBorder="1" applyAlignment="1">
      <alignment horizontal="center"/>
    </xf>
    <xf numFmtId="0" fontId="24" fillId="0" borderId="13" xfId="0" applyFont="1" applyBorder="1"/>
    <xf numFmtId="0" fontId="16" fillId="0" borderId="7" xfId="0" applyFont="1" applyBorder="1"/>
    <xf numFmtId="3" fontId="16" fillId="0" borderId="3" xfId="0" applyNumberFormat="1" applyFont="1" applyBorder="1"/>
    <xf numFmtId="49" fontId="14" fillId="0" borderId="10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6" fillId="0" borderId="3" xfId="0" applyFont="1" applyBorder="1" applyAlignment="1">
      <alignment horizontal="left"/>
    </xf>
    <xf numFmtId="3" fontId="15" fillId="0" borderId="2" xfId="0" applyNumberFormat="1" applyFont="1" applyBorder="1" applyAlignment="1">
      <alignment horizontal="right"/>
    </xf>
    <xf numFmtId="3" fontId="14" fillId="2" borderId="4" xfId="0" applyNumberFormat="1" applyFont="1" applyFill="1" applyBorder="1"/>
    <xf numFmtId="0" fontId="15" fillId="0" borderId="4" xfId="0" applyFont="1" applyBorder="1" applyAlignment="1">
      <alignment horizontal="right"/>
    </xf>
    <xf numFmtId="3" fontId="20" fillId="0" borderId="2" xfId="0" applyNumberFormat="1" applyFont="1" applyBorder="1" applyAlignment="1">
      <alignment horizontal="right"/>
    </xf>
    <xf numFmtId="0" fontId="24" fillId="0" borderId="9" xfId="0" applyFont="1" applyBorder="1"/>
    <xf numFmtId="3" fontId="16" fillId="0" borderId="18" xfId="0" applyNumberFormat="1" applyFont="1" applyBorder="1" applyAlignment="1">
      <alignment vertical="center"/>
    </xf>
    <xf numFmtId="49" fontId="18" fillId="0" borderId="11" xfId="0" applyNumberFormat="1" applyFont="1" applyBorder="1" applyAlignment="1">
      <alignment horizontal="center" vertical="center"/>
    </xf>
    <xf numFmtId="49" fontId="20" fillId="0" borderId="9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/>
    </xf>
    <xf numFmtId="0" fontId="36" fillId="0" borderId="0" xfId="0" applyFont="1"/>
    <xf numFmtId="3" fontId="24" fillId="0" borderId="12" xfId="0" applyNumberFormat="1" applyFont="1" applyBorder="1" applyAlignment="1">
      <alignment horizontal="right" vertical="center"/>
    </xf>
    <xf numFmtId="0" fontId="20" fillId="0" borderId="12" xfId="0" applyFont="1" applyBorder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3" fontId="18" fillId="0" borderId="19" xfId="0" applyNumberFormat="1" applyFont="1" applyBorder="1" applyAlignment="1">
      <alignment horizontal="right"/>
    </xf>
    <xf numFmtId="3" fontId="20" fillId="0" borderId="3" xfId="0" applyNumberFormat="1" applyFont="1" applyBorder="1" applyAlignment="1">
      <alignment horizontal="right"/>
    </xf>
    <xf numFmtId="3" fontId="24" fillId="0" borderId="2" xfId="0" applyNumberFormat="1" applyFont="1" applyBorder="1"/>
    <xf numFmtId="0" fontId="20" fillId="2" borderId="9" xfId="0" applyFont="1" applyFill="1" applyBorder="1"/>
    <xf numFmtId="0" fontId="16" fillId="0" borderId="22" xfId="0" applyFont="1" applyBorder="1"/>
    <xf numFmtId="0" fontId="16" fillId="0" borderId="21" xfId="0" applyFont="1" applyBorder="1"/>
    <xf numFmtId="0" fontId="16" fillId="0" borderId="16" xfId="0" applyFont="1" applyBorder="1"/>
    <xf numFmtId="3" fontId="16" fillId="0" borderId="16" xfId="0" applyNumberFormat="1" applyFont="1" applyBorder="1"/>
    <xf numFmtId="3" fontId="16" fillId="0" borderId="0" xfId="0" applyNumberFormat="1" applyFont="1" applyBorder="1"/>
    <xf numFmtId="0" fontId="16" fillId="0" borderId="0" xfId="0" applyFont="1"/>
    <xf numFmtId="0" fontId="15" fillId="0" borderId="17" xfId="0" applyFont="1" applyBorder="1"/>
    <xf numFmtId="3" fontId="15" fillId="0" borderId="17" xfId="0" applyNumberFormat="1" applyFont="1" applyBorder="1"/>
    <xf numFmtId="0" fontId="16" fillId="0" borderId="15" xfId="0" applyFont="1" applyBorder="1"/>
    <xf numFmtId="3" fontId="24" fillId="0" borderId="16" xfId="0" applyNumberFormat="1" applyFont="1" applyBorder="1"/>
    <xf numFmtId="3" fontId="16" fillId="0" borderId="15" xfId="0" applyNumberFormat="1" applyFont="1" applyBorder="1"/>
    <xf numFmtId="3" fontId="16" fillId="0" borderId="8" xfId="0" applyNumberFormat="1" applyFont="1" applyBorder="1"/>
    <xf numFmtId="0" fontId="16" fillId="0" borderId="8" xfId="0" applyFont="1" applyBorder="1"/>
    <xf numFmtId="0" fontId="36" fillId="0" borderId="8" xfId="0" applyFont="1" applyBorder="1"/>
    <xf numFmtId="0" fontId="14" fillId="0" borderId="21" xfId="0" applyFont="1" applyBorder="1"/>
    <xf numFmtId="0" fontId="24" fillId="0" borderId="23" xfId="0" applyFont="1" applyBorder="1"/>
    <xf numFmtId="3" fontId="24" fillId="0" borderId="24" xfId="0" applyNumberFormat="1" applyFont="1" applyBorder="1"/>
    <xf numFmtId="0" fontId="14" fillId="0" borderId="1" xfId="0" applyFont="1" applyBorder="1" applyAlignment="1">
      <alignment horizontal="center"/>
    </xf>
    <xf numFmtId="3" fontId="15" fillId="0" borderId="4" xfId="0" applyNumberFormat="1" applyFont="1" applyBorder="1" applyAlignment="1">
      <alignment horizontal="right"/>
    </xf>
    <xf numFmtId="0" fontId="24" fillId="0" borderId="6" xfId="0" applyFont="1" applyBorder="1"/>
    <xf numFmtId="0" fontId="18" fillId="0" borderId="4" xfId="0" applyFont="1" applyBorder="1" applyAlignment="1">
      <alignment horizontal="left"/>
    </xf>
    <xf numFmtId="3" fontId="8" fillId="0" borderId="12" xfId="0" applyNumberFormat="1" applyFont="1" applyBorder="1"/>
    <xf numFmtId="0" fontId="20" fillId="0" borderId="3" xfId="0" applyFont="1" applyFill="1" applyBorder="1"/>
    <xf numFmtId="0" fontId="24" fillId="0" borderId="1" xfId="0" applyFont="1" applyBorder="1" applyAlignment="1">
      <alignment horizontal="right"/>
    </xf>
    <xf numFmtId="49" fontId="18" fillId="0" borderId="2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3" fontId="24" fillId="0" borderId="19" xfId="0" applyNumberFormat="1" applyFont="1" applyBorder="1" applyAlignment="1">
      <alignment horizontal="right"/>
    </xf>
    <xf numFmtId="49" fontId="24" fillId="0" borderId="11" xfId="0" applyNumberFormat="1" applyFont="1" applyBorder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/>
    </xf>
    <xf numFmtId="3" fontId="24" fillId="0" borderId="3" xfId="0" applyNumberFormat="1" applyFont="1" applyBorder="1" applyAlignment="1">
      <alignment horizontal="right"/>
    </xf>
    <xf numFmtId="3" fontId="37" fillId="0" borderId="0" xfId="0" applyNumberFormat="1" applyFont="1"/>
    <xf numFmtId="0" fontId="20" fillId="2" borderId="1" xfId="0" applyFont="1" applyFill="1" applyBorder="1"/>
    <xf numFmtId="3" fontId="14" fillId="2" borderId="2" xfId="0" applyNumberFormat="1" applyFont="1" applyFill="1" applyBorder="1"/>
    <xf numFmtId="3" fontId="15" fillId="0" borderId="1" xfId="0" applyNumberFormat="1" applyFont="1" applyBorder="1" applyAlignment="1">
      <alignment horizontal="right"/>
    </xf>
    <xf numFmtId="0" fontId="24" fillId="0" borderId="4" xfId="0" applyFont="1" applyBorder="1" applyAlignment="1">
      <alignment horizontal="left"/>
    </xf>
    <xf numFmtId="0" fontId="18" fillId="0" borderId="4" xfId="0" applyFont="1" applyBorder="1" applyAlignment="1">
      <alignment horizontal="right"/>
    </xf>
    <xf numFmtId="3" fontId="18" fillId="0" borderId="2" xfId="0" applyNumberFormat="1" applyFont="1" applyBorder="1" applyAlignment="1">
      <alignment vertical="center"/>
    </xf>
    <xf numFmtId="3" fontId="24" fillId="0" borderId="5" xfId="0" applyNumberFormat="1" applyFont="1" applyBorder="1" applyAlignment="1">
      <alignment vertical="center"/>
    </xf>
    <xf numFmtId="3" fontId="24" fillId="0" borderId="4" xfId="0" applyNumberFormat="1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18" fillId="0" borderId="2" xfId="0" applyFont="1" applyBorder="1"/>
    <xf numFmtId="3" fontId="24" fillId="0" borderId="18" xfId="0" applyNumberFormat="1" applyFont="1" applyBorder="1"/>
    <xf numFmtId="49" fontId="20" fillId="0" borderId="3" xfId="0" applyNumberFormat="1" applyFont="1" applyBorder="1" applyAlignment="1">
      <alignment horizontal="center"/>
    </xf>
    <xf numFmtId="3" fontId="18" fillId="0" borderId="13" xfId="0" applyNumberFormat="1" applyFont="1" applyBorder="1" applyAlignment="1">
      <alignment horizontal="right" vertical="center"/>
    </xf>
    <xf numFmtId="49" fontId="20" fillId="0" borderId="1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5" fillId="2" borderId="1" xfId="0" applyFont="1" applyFill="1" applyBorder="1"/>
    <xf numFmtId="0" fontId="14" fillId="2" borderId="2" xfId="0" applyFont="1" applyFill="1" applyBorder="1"/>
    <xf numFmtId="0" fontId="25" fillId="0" borderId="2" xfId="0" applyFont="1" applyBorder="1" applyAlignment="1">
      <alignment horizontal="left"/>
    </xf>
    <xf numFmtId="0" fontId="0" fillId="0" borderId="4" xfId="0" applyBorder="1"/>
    <xf numFmtId="0" fontId="0" fillId="0" borderId="2" xfId="0" applyBorder="1"/>
    <xf numFmtId="0" fontId="13" fillId="0" borderId="0" xfId="0" applyFont="1" applyAlignment="1">
      <alignment horizontal="center"/>
    </xf>
    <xf numFmtId="0" fontId="15" fillId="2" borderId="4" xfId="0" applyFont="1" applyFill="1" applyBorder="1"/>
    <xf numFmtId="3" fontId="33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left"/>
    </xf>
    <xf numFmtId="0" fontId="15" fillId="2" borderId="4" xfId="0" applyFont="1" applyFill="1" applyBorder="1" applyAlignment="1">
      <alignment horizontal="center"/>
    </xf>
    <xf numFmtId="3" fontId="14" fillId="2" borderId="1" xfId="0" applyNumberFormat="1" applyFont="1" applyFill="1" applyBorder="1"/>
    <xf numFmtId="3" fontId="14" fillId="2" borderId="18" xfId="0" applyNumberFormat="1" applyFont="1" applyFill="1" applyBorder="1"/>
    <xf numFmtId="3" fontId="14" fillId="2" borderId="5" xfId="0" applyNumberFormat="1" applyFont="1" applyFill="1" applyBorder="1"/>
    <xf numFmtId="3" fontId="14" fillId="2" borderId="9" xfId="0" applyNumberFormat="1" applyFont="1" applyFill="1" applyBorder="1"/>
    <xf numFmtId="0" fontId="0" fillId="2" borderId="0" xfId="0" applyFill="1"/>
    <xf numFmtId="0" fontId="14" fillId="2" borderId="2" xfId="0" applyFont="1" applyFill="1" applyBorder="1" applyAlignment="1">
      <alignment horizontal="center"/>
    </xf>
    <xf numFmtId="3" fontId="14" fillId="2" borderId="13" xfId="0" applyNumberFormat="1" applyFont="1" applyFill="1" applyBorder="1"/>
    <xf numFmtId="3" fontId="14" fillId="2" borderId="8" xfId="0" applyNumberFormat="1" applyFont="1" applyFill="1" applyBorder="1"/>
    <xf numFmtId="3" fontId="14" fillId="2" borderId="10" xfId="0" applyNumberFormat="1" applyFont="1" applyFill="1" applyBorder="1"/>
    <xf numFmtId="3" fontId="14" fillId="2" borderId="19" xfId="0" applyNumberFormat="1" applyFont="1" applyFill="1" applyBorder="1"/>
    <xf numFmtId="3" fontId="14" fillId="2" borderId="5" xfId="0" applyNumberFormat="1" applyFont="1" applyFill="1" applyBorder="1" applyAlignment="1">
      <alignment horizontal="right"/>
    </xf>
    <xf numFmtId="3" fontId="14" fillId="2" borderId="11" xfId="0" applyNumberFormat="1" applyFont="1" applyFill="1" applyBorder="1"/>
    <xf numFmtId="0" fontId="15" fillId="2" borderId="1" xfId="0" applyFont="1" applyFill="1" applyBorder="1" applyAlignment="1">
      <alignment horizontal="center"/>
    </xf>
    <xf numFmtId="3" fontId="14" fillId="2" borderId="0" xfId="0" applyNumberFormat="1" applyFont="1" applyFill="1"/>
    <xf numFmtId="3" fontId="8" fillId="0" borderId="0" xfId="0" applyNumberFormat="1" applyFont="1"/>
    <xf numFmtId="0" fontId="8" fillId="0" borderId="10" xfId="0" applyFont="1" applyBorder="1"/>
    <xf numFmtId="0" fontId="9" fillId="0" borderId="0" xfId="0" applyFont="1" applyBorder="1"/>
    <xf numFmtId="49" fontId="18" fillId="0" borderId="2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3" fontId="24" fillId="0" borderId="0" xfId="0" applyNumberFormat="1" applyFont="1" applyBorder="1" applyAlignment="1">
      <alignment vertical="center"/>
    </xf>
    <xf numFmtId="3" fontId="18" fillId="0" borderId="19" xfId="0" applyNumberFormat="1" applyFont="1" applyBorder="1" applyAlignment="1">
      <alignment horizontal="right" vertical="center"/>
    </xf>
    <xf numFmtId="0" fontId="18" fillId="0" borderId="19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3" fontId="24" fillId="0" borderId="3" xfId="0" applyNumberFormat="1" applyFont="1" applyBorder="1" applyAlignment="1">
      <alignment horizontal="right" vertical="center"/>
    </xf>
    <xf numFmtId="3" fontId="24" fillId="0" borderId="19" xfId="0" applyNumberFormat="1" applyFont="1" applyBorder="1" applyAlignment="1">
      <alignment horizontal="right" vertical="center"/>
    </xf>
    <xf numFmtId="0" fontId="20" fillId="0" borderId="1" xfId="0" applyFont="1" applyFill="1" applyBorder="1"/>
    <xf numFmtId="0" fontId="0" fillId="0" borderId="2" xfId="0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right"/>
    </xf>
    <xf numFmtId="0" fontId="18" fillId="0" borderId="9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0" fillId="0" borderId="0" xfId="0" applyFont="1"/>
    <xf numFmtId="49" fontId="18" fillId="0" borderId="4" xfId="0" applyNumberFormat="1" applyFont="1" applyBorder="1" applyAlignment="1">
      <alignment horizontal="center"/>
    </xf>
    <xf numFmtId="49" fontId="24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0" fontId="25" fillId="0" borderId="11" xfId="0" applyFont="1" applyBorder="1"/>
    <xf numFmtId="3" fontId="0" fillId="0" borderId="4" xfId="0" applyNumberFormat="1" applyBorder="1"/>
    <xf numFmtId="0" fontId="14" fillId="0" borderId="0" xfId="0" applyFont="1" applyBorder="1" applyAlignment="1">
      <alignment vertical="center"/>
    </xf>
    <xf numFmtId="0" fontId="24" fillId="0" borderId="4" xfId="0" applyFont="1" applyBorder="1" applyAlignment="1">
      <alignment horizontal="right"/>
    </xf>
    <xf numFmtId="0" fontId="39" fillId="0" borderId="0" xfId="0" applyFont="1"/>
    <xf numFmtId="3" fontId="16" fillId="0" borderId="21" xfId="0" applyNumberFormat="1" applyFont="1" applyBorder="1"/>
    <xf numFmtId="3" fontId="38" fillId="0" borderId="0" xfId="0" applyNumberFormat="1" applyFont="1" applyBorder="1"/>
    <xf numFmtId="3" fontId="20" fillId="0" borderId="1" xfId="0" applyNumberFormat="1" applyFont="1" applyBorder="1"/>
    <xf numFmtId="0" fontId="0" fillId="0" borderId="8" xfId="0" applyBorder="1"/>
    <xf numFmtId="0" fontId="14" fillId="0" borderId="8" xfId="0" applyFont="1" applyBorder="1"/>
    <xf numFmtId="3" fontId="15" fillId="2" borderId="4" xfId="0" applyNumberFormat="1" applyFont="1" applyFill="1" applyBorder="1" applyAlignment="1">
      <alignment horizontal="right"/>
    </xf>
    <xf numFmtId="3" fontId="27" fillId="0" borderId="0" xfId="0" applyNumberFormat="1" applyFont="1" applyBorder="1"/>
    <xf numFmtId="0" fontId="14" fillId="0" borderId="19" xfId="0" applyFont="1" applyBorder="1" applyAlignment="1">
      <alignment horizontal="center"/>
    </xf>
    <xf numFmtId="3" fontId="15" fillId="0" borderId="19" xfId="0" applyNumberFormat="1" applyFont="1" applyBorder="1" applyAlignment="1">
      <alignment horizontal="right"/>
    </xf>
    <xf numFmtId="0" fontId="14" fillId="2" borderId="4" xfId="0" applyFont="1" applyFill="1" applyBorder="1"/>
    <xf numFmtId="3" fontId="14" fillId="2" borderId="0" xfId="0" applyNumberFormat="1" applyFont="1" applyFill="1" applyBorder="1"/>
    <xf numFmtId="3" fontId="20" fillId="0" borderId="0" xfId="0" applyNumberFormat="1" applyFont="1" applyBorder="1" applyAlignment="1">
      <alignment horizontal="right"/>
    </xf>
    <xf numFmtId="3" fontId="20" fillId="0" borderId="4" xfId="0" applyNumberFormat="1" applyFont="1" applyBorder="1" applyAlignment="1">
      <alignment horizontal="right"/>
    </xf>
    <xf numFmtId="3" fontId="20" fillId="0" borderId="1" xfId="0" applyNumberFormat="1" applyFont="1" applyBorder="1" applyAlignment="1">
      <alignment horizontal="right"/>
    </xf>
    <xf numFmtId="0" fontId="20" fillId="0" borderId="11" xfId="0" applyFont="1" applyBorder="1"/>
    <xf numFmtId="0" fontId="20" fillId="0" borderId="19" xfId="0" applyFont="1" applyBorder="1"/>
    <xf numFmtId="3" fontId="20" fillId="2" borderId="19" xfId="0" applyNumberFormat="1" applyFont="1" applyFill="1" applyBorder="1" applyAlignment="1">
      <alignment horizontal="right"/>
    </xf>
    <xf numFmtId="3" fontId="20" fillId="0" borderId="8" xfId="0" applyNumberFormat="1" applyFont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0" fontId="14" fillId="0" borderId="19" xfId="0" applyFont="1" applyBorder="1"/>
    <xf numFmtId="0" fontId="0" fillId="0" borderId="11" xfId="0" applyBorder="1"/>
    <xf numFmtId="3" fontId="18" fillId="0" borderId="11" xfId="0" applyNumberFormat="1" applyFont="1" applyBorder="1" applyAlignment="1">
      <alignment horizontal="right"/>
    </xf>
    <xf numFmtId="3" fontId="14" fillId="0" borderId="11" xfId="0" applyNumberFormat="1" applyFont="1" applyFill="1" applyBorder="1"/>
    <xf numFmtId="3" fontId="14" fillId="0" borderId="0" xfId="0" applyNumberFormat="1" applyFont="1" applyFill="1" applyBorder="1"/>
    <xf numFmtId="0" fontId="20" fillId="0" borderId="8" xfId="0" applyFont="1" applyBorder="1"/>
    <xf numFmtId="3" fontId="14" fillId="0" borderId="10" xfId="0" applyNumberFormat="1" applyFont="1" applyFill="1" applyBorder="1"/>
    <xf numFmtId="3" fontId="18" fillId="0" borderId="0" xfId="0" applyNumberFormat="1" applyFont="1" applyBorder="1"/>
    <xf numFmtId="0" fontId="10" fillId="0" borderId="2" xfId="0" applyFont="1" applyBorder="1"/>
    <xf numFmtId="0" fontId="14" fillId="2" borderId="4" xfId="0" applyFont="1" applyFill="1" applyBorder="1" applyAlignment="1">
      <alignment horizontal="center"/>
    </xf>
    <xf numFmtId="0" fontId="15" fillId="0" borderId="1" xfId="0" applyFont="1" applyFill="1" applyBorder="1"/>
    <xf numFmtId="0" fontId="15" fillId="0" borderId="2" xfId="0" applyFont="1" applyFill="1" applyBorder="1"/>
    <xf numFmtId="3" fontId="26" fillId="0" borderId="2" xfId="0" applyNumberFormat="1" applyFont="1" applyBorder="1"/>
    <xf numFmtId="3" fontId="26" fillId="0" borderId="1" xfId="0" applyNumberFormat="1" applyFont="1" applyBorder="1"/>
    <xf numFmtId="0" fontId="34" fillId="0" borderId="2" xfId="0" applyFont="1" applyBorder="1"/>
    <xf numFmtId="3" fontId="10" fillId="0" borderId="2" xfId="0" applyNumberFormat="1" applyFont="1" applyBorder="1"/>
    <xf numFmtId="0" fontId="34" fillId="0" borderId="1" xfId="0" applyFont="1" applyBorder="1"/>
    <xf numFmtId="3" fontId="10" fillId="0" borderId="1" xfId="0" applyNumberFormat="1" applyFont="1" applyBorder="1"/>
    <xf numFmtId="0" fontId="10" fillId="0" borderId="1" xfId="0" applyFont="1" applyBorder="1"/>
    <xf numFmtId="0" fontId="10" fillId="0" borderId="10" xfId="0" applyFont="1" applyBorder="1"/>
    <xf numFmtId="0" fontId="0" fillId="0" borderId="0" xfId="0" applyAlignment="1">
      <alignment horizontal="center"/>
    </xf>
    <xf numFmtId="0" fontId="15" fillId="0" borderId="1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20" fillId="0" borderId="1" xfId="0" applyFont="1" applyBorder="1" applyAlignment="1">
      <alignment horizontal="right"/>
    </xf>
    <xf numFmtId="0" fontId="20" fillId="0" borderId="4" xfId="0" applyFont="1" applyBorder="1" applyAlignment="1">
      <alignment horizontal="right"/>
    </xf>
    <xf numFmtId="3" fontId="14" fillId="0" borderId="11" xfId="0" applyNumberFormat="1" applyFont="1" applyBorder="1" applyAlignment="1">
      <alignment horizontal="right"/>
    </xf>
    <xf numFmtId="0" fontId="24" fillId="0" borderId="18" xfId="0" applyFont="1" applyBorder="1" applyAlignment="1">
      <alignment horizontal="right"/>
    </xf>
    <xf numFmtId="0" fontId="24" fillId="0" borderId="19" xfId="0" applyFont="1" applyBorder="1" applyAlignment="1">
      <alignment horizontal="right"/>
    </xf>
    <xf numFmtId="0" fontId="20" fillId="0" borderId="9" xfId="0" applyFont="1" applyBorder="1" applyAlignment="1">
      <alignment horizontal="right"/>
    </xf>
    <xf numFmtId="3" fontId="42" fillId="0" borderId="0" xfId="0" applyNumberFormat="1" applyFont="1" applyBorder="1"/>
    <xf numFmtId="0" fontId="14" fillId="2" borderId="11" xfId="0" applyFont="1" applyFill="1" applyBorder="1"/>
    <xf numFmtId="3" fontId="14" fillId="0" borderId="2" xfId="0" applyNumberFormat="1" applyFont="1" applyFill="1" applyBorder="1"/>
    <xf numFmtId="0" fontId="0" fillId="0" borderId="4" xfId="0" applyBorder="1" applyAlignment="1">
      <alignment horizontal="center" vertical="center" wrapText="1"/>
    </xf>
    <xf numFmtId="0" fontId="0" fillId="0" borderId="5" xfId="0" applyFont="1" applyBorder="1"/>
    <xf numFmtId="3" fontId="14" fillId="0" borderId="1" xfId="0" applyNumberFormat="1" applyFont="1" applyBorder="1" applyAlignment="1">
      <alignment vertical="center"/>
    </xf>
    <xf numFmtId="0" fontId="18" fillId="0" borderId="10" xfId="0" applyFont="1" applyBorder="1"/>
    <xf numFmtId="0" fontId="18" fillId="0" borderId="11" xfId="0" applyFont="1" applyBorder="1" applyAlignment="1">
      <alignment horizontal="left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3" fontId="39" fillId="0" borderId="4" xfId="0" applyNumberFormat="1" applyFont="1" applyBorder="1" applyAlignment="1">
      <alignment horizontal="right" vertical="center" wrapText="1"/>
    </xf>
    <xf numFmtId="3" fontId="0" fillId="0" borderId="4" xfId="0" applyNumberFormat="1" applyFont="1" applyBorder="1" applyAlignment="1">
      <alignment horizontal="right" vertical="center" wrapText="1"/>
    </xf>
    <xf numFmtId="0" fontId="24" fillId="2" borderId="9" xfId="0" applyFont="1" applyFill="1" applyBorder="1"/>
    <xf numFmtId="0" fontId="18" fillId="0" borderId="2" xfId="0" applyFont="1" applyBorder="1" applyAlignment="1">
      <alignment horizontal="left" vertical="center"/>
    </xf>
    <xf numFmtId="3" fontId="18" fillId="0" borderId="4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3" fontId="26" fillId="0" borderId="4" xfId="0" applyNumberFormat="1" applyFont="1" applyBorder="1"/>
    <xf numFmtId="3" fontId="26" fillId="0" borderId="18" xfId="0" applyNumberFormat="1" applyFont="1" applyBorder="1"/>
    <xf numFmtId="3" fontId="26" fillId="0" borderId="9" xfId="0" applyNumberFormat="1" applyFont="1" applyBorder="1"/>
    <xf numFmtId="3" fontId="34" fillId="0" borderId="10" xfId="0" applyNumberFormat="1" applyFont="1" applyBorder="1" applyAlignment="1">
      <alignment horizontal="right"/>
    </xf>
    <xf numFmtId="3" fontId="20" fillId="0" borderId="11" xfId="0" applyNumberFormat="1" applyFont="1" applyBorder="1" applyAlignment="1">
      <alignment horizontal="right"/>
    </xf>
    <xf numFmtId="3" fontId="12" fillId="0" borderId="0" xfId="0" applyNumberFormat="1" applyFont="1"/>
    <xf numFmtId="3" fontId="35" fillId="0" borderId="0" xfId="0" applyNumberFormat="1" applyFont="1"/>
    <xf numFmtId="0" fontId="26" fillId="0" borderId="0" xfId="9" applyFont="1"/>
    <xf numFmtId="0" fontId="26" fillId="0" borderId="0" xfId="9" applyFont="1" applyAlignment="1">
      <alignment horizontal="center"/>
    </xf>
    <xf numFmtId="0" fontId="25" fillId="0" borderId="0" xfId="10" applyFont="1"/>
    <xf numFmtId="0" fontId="43" fillId="0" borderId="0" xfId="9" applyFont="1"/>
    <xf numFmtId="0" fontId="26" fillId="0" borderId="0" xfId="1" applyFont="1"/>
    <xf numFmtId="0" fontId="26" fillId="0" borderId="0" xfId="1" applyFont="1" applyAlignment="1">
      <alignment horizontal="center"/>
    </xf>
    <xf numFmtId="0" fontId="25" fillId="0" borderId="0" xfId="1" applyFont="1"/>
    <xf numFmtId="0" fontId="44" fillId="0" borderId="3" xfId="9" applyFont="1" applyBorder="1" applyAlignment="1">
      <alignment horizontal="center" vertical="center"/>
    </xf>
    <xf numFmtId="0" fontId="44" fillId="0" borderId="3" xfId="9" applyFont="1" applyBorder="1" applyAlignment="1">
      <alignment horizontal="center" vertical="center" wrapText="1"/>
    </xf>
    <xf numFmtId="0" fontId="26" fillId="0" borderId="4" xfId="9" applyFont="1" applyBorder="1" applyAlignment="1">
      <alignment horizontal="center"/>
    </xf>
    <xf numFmtId="0" fontId="29" fillId="0" borderId="1" xfId="1" applyFont="1" applyBorder="1"/>
    <xf numFmtId="0" fontId="25" fillId="0" borderId="1" xfId="10" applyFont="1" applyBorder="1"/>
    <xf numFmtId="3" fontId="25" fillId="0" borderId="1" xfId="1" applyNumberFormat="1" applyFont="1" applyBorder="1"/>
    <xf numFmtId="3" fontId="43" fillId="0" borderId="0" xfId="9" applyNumberFormat="1" applyFont="1"/>
    <xf numFmtId="0" fontId="25" fillId="0" borderId="4" xfId="10" applyFont="1" applyBorder="1"/>
    <xf numFmtId="3" fontId="25" fillId="0" borderId="4" xfId="1" applyNumberFormat="1" applyFont="1" applyBorder="1"/>
    <xf numFmtId="0" fontId="25" fillId="0" borderId="2" xfId="10" applyFont="1" applyBorder="1"/>
    <xf numFmtId="3" fontId="25" fillId="0" borderId="2" xfId="1" applyNumberFormat="1" applyFont="1" applyBorder="1"/>
    <xf numFmtId="0" fontId="29" fillId="0" borderId="4" xfId="1" applyFont="1" applyBorder="1"/>
    <xf numFmtId="0" fontId="43" fillId="0" borderId="8" xfId="9" applyFont="1" applyBorder="1"/>
    <xf numFmtId="0" fontId="29" fillId="0" borderId="4" xfId="10" applyFont="1" applyBorder="1"/>
    <xf numFmtId="0" fontId="26" fillId="0" borderId="4" xfId="1" applyFont="1" applyBorder="1"/>
    <xf numFmtId="3" fontId="43" fillId="3" borderId="0" xfId="9" applyNumberFormat="1" applyFont="1" applyFill="1"/>
    <xf numFmtId="0" fontId="29" fillId="0" borderId="4" xfId="9" applyFont="1" applyBorder="1"/>
    <xf numFmtId="3" fontId="25" fillId="0" borderId="4" xfId="9" applyNumberFormat="1" applyFont="1" applyBorder="1"/>
    <xf numFmtId="0" fontId="25" fillId="0" borderId="4" xfId="9" applyFont="1" applyBorder="1" applyAlignment="1">
      <alignment horizontal="left"/>
    </xf>
    <xf numFmtId="0" fontId="26" fillId="0" borderId="4" xfId="9" applyFont="1" applyBorder="1"/>
    <xf numFmtId="0" fontId="25" fillId="0" borderId="2" xfId="9" applyFont="1" applyBorder="1" applyAlignment="1">
      <alignment horizontal="left"/>
    </xf>
    <xf numFmtId="0" fontId="29" fillId="0" borderId="4" xfId="9" applyFont="1" applyBorder="1" applyAlignment="1">
      <alignment horizontal="left"/>
    </xf>
    <xf numFmtId="3" fontId="25" fillId="0" borderId="11" xfId="1" applyNumberFormat="1" applyFont="1" applyBorder="1"/>
    <xf numFmtId="3" fontId="25" fillId="0" borderId="4" xfId="10" applyNumberFormat="1" applyFont="1" applyBorder="1"/>
    <xf numFmtId="0" fontId="26" fillId="0" borderId="4" xfId="10" applyFont="1" applyBorder="1"/>
    <xf numFmtId="0" fontId="26" fillId="0" borderId="4" xfId="10" applyFont="1" applyBorder="1" applyAlignment="1">
      <alignment wrapText="1"/>
    </xf>
    <xf numFmtId="0" fontId="26" fillId="0" borderId="1" xfId="1" applyFont="1" applyBorder="1"/>
    <xf numFmtId="0" fontId="26" fillId="0" borderId="1" xfId="10" applyFont="1" applyBorder="1"/>
    <xf numFmtId="3" fontId="26" fillId="0" borderId="1" xfId="1" applyNumberFormat="1" applyFont="1" applyBorder="1"/>
    <xf numFmtId="0" fontId="43" fillId="0" borderId="5" xfId="9" applyFont="1" applyBorder="1"/>
    <xf numFmtId="3" fontId="26" fillId="0" borderId="4" xfId="1" applyNumberFormat="1" applyFont="1" applyBorder="1"/>
    <xf numFmtId="0" fontId="43" fillId="0" borderId="1" xfId="9" applyFont="1" applyBorder="1"/>
    <xf numFmtId="3" fontId="25" fillId="0" borderId="1" xfId="9" applyNumberFormat="1" applyFont="1" applyBorder="1"/>
    <xf numFmtId="0" fontId="43" fillId="0" borderId="4" xfId="9" applyFont="1" applyBorder="1"/>
    <xf numFmtId="0" fontId="26" fillId="0" borderId="3" xfId="1" applyFont="1" applyBorder="1"/>
    <xf numFmtId="0" fontId="43" fillId="0" borderId="3" xfId="9" applyFont="1" applyBorder="1"/>
    <xf numFmtId="0" fontId="25" fillId="0" borderId="3" xfId="9" applyFont="1" applyBorder="1"/>
    <xf numFmtId="3" fontId="25" fillId="0" borderId="19" xfId="9" applyNumberFormat="1" applyFont="1" applyBorder="1"/>
    <xf numFmtId="0" fontId="25" fillId="0" borderId="0" xfId="9" applyFont="1"/>
    <xf numFmtId="3" fontId="25" fillId="0" borderId="0" xfId="10" applyNumberFormat="1" applyFont="1"/>
    <xf numFmtId="0" fontId="26" fillId="0" borderId="1" xfId="9" applyFont="1" applyBorder="1" applyAlignment="1">
      <alignment horizontal="center"/>
    </xf>
    <xf numFmtId="0" fontId="26" fillId="0" borderId="2" xfId="9" applyFont="1" applyBorder="1" applyAlignment="1">
      <alignment horizontal="center"/>
    </xf>
    <xf numFmtId="0" fontId="26" fillId="0" borderId="3" xfId="9" applyFont="1" applyBorder="1" applyAlignment="1">
      <alignment horizontal="center"/>
    </xf>
    <xf numFmtId="0" fontId="29" fillId="0" borderId="1" xfId="10" applyFont="1" applyBorder="1"/>
    <xf numFmtId="3" fontId="25" fillId="0" borderId="1" xfId="10" applyNumberFormat="1" applyFont="1" applyBorder="1"/>
    <xf numFmtId="3" fontId="25" fillId="0" borderId="2" xfId="10" applyNumberFormat="1" applyFont="1" applyBorder="1"/>
    <xf numFmtId="3" fontId="25" fillId="0" borderId="0" xfId="1" applyNumberFormat="1" applyFont="1"/>
    <xf numFmtId="3" fontId="43" fillId="0" borderId="8" xfId="9" applyNumberFormat="1" applyFont="1" applyBorder="1"/>
    <xf numFmtId="0" fontId="25" fillId="0" borderId="11" xfId="10" applyFont="1" applyBorder="1"/>
    <xf numFmtId="0" fontId="25" fillId="0" borderId="10" xfId="10" applyFont="1" applyBorder="1"/>
    <xf numFmtId="0" fontId="29" fillId="0" borderId="11" xfId="9" applyFont="1" applyBorder="1"/>
    <xf numFmtId="0" fontId="25" fillId="0" borderId="4" xfId="9" applyFont="1" applyBorder="1"/>
    <xf numFmtId="0" fontId="25" fillId="0" borderId="11" xfId="9" applyFont="1" applyBorder="1" applyAlignment="1">
      <alignment horizontal="left"/>
    </xf>
    <xf numFmtId="3" fontId="26" fillId="0" borderId="4" xfId="10" applyNumberFormat="1" applyFont="1" applyBorder="1"/>
    <xf numFmtId="0" fontId="45" fillId="0" borderId="4" xfId="10" applyFont="1" applyBorder="1"/>
    <xf numFmtId="3" fontId="25" fillId="0" borderId="0" xfId="9" applyNumberFormat="1" applyFont="1"/>
    <xf numFmtId="3" fontId="18" fillId="0" borderId="9" xfId="0" applyNumberFormat="1" applyFont="1" applyBorder="1" applyAlignment="1">
      <alignment horizontal="right"/>
    </xf>
    <xf numFmtId="3" fontId="18" fillId="0" borderId="10" xfId="0" applyNumberFormat="1" applyFont="1" applyBorder="1" applyAlignment="1">
      <alignment horizontal="right"/>
    </xf>
    <xf numFmtId="0" fontId="24" fillId="2" borderId="1" xfId="0" applyFont="1" applyFill="1" applyBorder="1"/>
    <xf numFmtId="0" fontId="20" fillId="2" borderId="4" xfId="0" applyFont="1" applyFill="1" applyBorder="1"/>
    <xf numFmtId="0" fontId="18" fillId="0" borderId="4" xfId="0" applyFont="1" applyBorder="1"/>
    <xf numFmtId="3" fontId="16" fillId="0" borderId="0" xfId="0" applyNumberFormat="1" applyFont="1"/>
    <xf numFmtId="0" fontId="26" fillId="0" borderId="1" xfId="0" applyFont="1" applyBorder="1"/>
    <xf numFmtId="0" fontId="26" fillId="0" borderId="2" xfId="0" applyFont="1" applyBorder="1"/>
    <xf numFmtId="0" fontId="26" fillId="0" borderId="10" xfId="0" applyFont="1" applyBorder="1"/>
    <xf numFmtId="0" fontId="1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/>
    <xf numFmtId="0" fontId="0" fillId="0" borderId="2" xfId="0" applyBorder="1" applyAlignment="1"/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6" fillId="0" borderId="3" xfId="9" applyFont="1" applyBorder="1" applyAlignment="1">
      <alignment horizontal="center" vertical="center" wrapText="1"/>
    </xf>
    <xf numFmtId="0" fontId="44" fillId="0" borderId="3" xfId="9" applyFont="1" applyBorder="1" applyAlignment="1">
      <alignment horizontal="center" vertical="center" wrapText="1"/>
    </xf>
    <xf numFmtId="0" fontId="26" fillId="0" borderId="0" xfId="1" applyFont="1" applyAlignment="1">
      <alignment horizontal="center"/>
    </xf>
    <xf numFmtId="0" fontId="26" fillId="0" borderId="0" xfId="10" applyFont="1" applyAlignment="1">
      <alignment horizontal="center"/>
    </xf>
    <xf numFmtId="0" fontId="25" fillId="0" borderId="0" xfId="1" applyFont="1" applyAlignment="1">
      <alignment horizontal="center"/>
    </xf>
    <xf numFmtId="0" fontId="26" fillId="0" borderId="3" xfId="9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0" fillId="0" borderId="12" xfId="0" applyBorder="1" applyAlignment="1"/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0" xfId="0" applyAlignment="1"/>
    <xf numFmtId="0" fontId="15" fillId="0" borderId="9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26" fillId="0" borderId="1" xfId="9" applyFont="1" applyBorder="1" applyAlignment="1">
      <alignment horizontal="center" vertical="center" wrapText="1"/>
    </xf>
    <xf numFmtId="0" fontId="43" fillId="0" borderId="4" xfId="9" applyFont="1" applyBorder="1" applyAlignment="1">
      <alignment horizontal="center" vertical="center" wrapText="1"/>
    </xf>
    <xf numFmtId="0" fontId="43" fillId="0" borderId="2" xfId="9" applyFont="1" applyBorder="1" applyAlignment="1">
      <alignment horizontal="center" vertical="center" wrapText="1"/>
    </xf>
    <xf numFmtId="0" fontId="25" fillId="0" borderId="8" xfId="10" applyFont="1" applyBorder="1" applyAlignment="1">
      <alignment horizontal="right"/>
    </xf>
    <xf numFmtId="0" fontId="26" fillId="0" borderId="4" xfId="9" applyFont="1" applyBorder="1" applyAlignment="1">
      <alignment horizontal="center" vertical="center" wrapText="1"/>
    </xf>
    <xf numFmtId="0" fontId="26" fillId="0" borderId="2" xfId="9" applyFont="1" applyBorder="1" applyAlignment="1">
      <alignment horizontal="center" vertical="center" wrapText="1"/>
    </xf>
    <xf numFmtId="0" fontId="43" fillId="0" borderId="3" xfId="9" applyFont="1" applyBorder="1" applyAlignment="1">
      <alignment horizontal="center" vertical="center"/>
    </xf>
    <xf numFmtId="0" fontId="43" fillId="0" borderId="3" xfId="9" applyFont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center"/>
    </xf>
  </cellXfs>
  <cellStyles count="11">
    <cellStyle name="Normál" xfId="0" builtinId="0"/>
    <cellStyle name="Normál 2" xfId="3" xr:uid="{00000000-0005-0000-0000-000001000000}"/>
    <cellStyle name="Normál 3" xfId="4" xr:uid="{00000000-0005-0000-0000-000002000000}"/>
    <cellStyle name="Normál 4" xfId="5" xr:uid="{00000000-0005-0000-0000-000003000000}"/>
    <cellStyle name="Normál 4 2" xfId="6" xr:uid="{00000000-0005-0000-0000-000004000000}"/>
    <cellStyle name="Normál 4 3" xfId="7" xr:uid="{00000000-0005-0000-0000-000005000000}"/>
    <cellStyle name="Normál 4 3 2" xfId="8" xr:uid="{8731D116-7D1D-45E2-A244-DC932AF9F5EB}"/>
    <cellStyle name="Normál 4 3 3" xfId="9" xr:uid="{ABB2D760-4231-495F-8D1C-978A1D298511}"/>
    <cellStyle name="Normál_Munka1" xfId="1" xr:uid="{00000000-0005-0000-0000-000007000000}"/>
    <cellStyle name="Normál_Munka2" xfId="10" xr:uid="{D55B98CF-C3D7-4306-8816-0E349E160321}"/>
    <cellStyle name="Százalék 2" xfId="2" xr:uid="{00000000-0005-0000-0000-00000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_K&#214;Z&#214;S%20P&#201;NZ&#220;GY\K&#246;lts&#233;gvet&#233;s\2020\f&#233;l&#233;ves%20m&#243;dos&#237;t&#225;s\kincst&#225;r%20f&#233;l&#233;ves%20m&#243;d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3.mell"/>
      <sheetName val="4.mell"/>
      <sheetName val="4.1"/>
      <sheetName val="4.2"/>
      <sheetName val="4.3"/>
      <sheetName val="5.mell"/>
      <sheetName val="5.1"/>
      <sheetName val="5.2"/>
      <sheetName val="5.3"/>
      <sheetName val="6.mell."/>
      <sheetName val="7-8.mell."/>
      <sheetName val="9.1-9.2"/>
      <sheetName val="9.3. mell."/>
      <sheetName val="10 mell"/>
      <sheetName val="11-11.2"/>
      <sheetName val="12 mell"/>
      <sheetName val="13 mell."/>
      <sheetName val="14 m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">
          <cell r="C13">
            <v>173041</v>
          </cell>
          <cell r="M13">
            <v>173041</v>
          </cell>
        </row>
        <row r="14">
          <cell r="M14">
            <v>1361</v>
          </cell>
        </row>
        <row r="15">
          <cell r="M15">
            <v>-1040</v>
          </cell>
        </row>
        <row r="16">
          <cell r="M16">
            <v>321</v>
          </cell>
        </row>
        <row r="17">
          <cell r="M17">
            <v>173362</v>
          </cell>
        </row>
        <row r="18">
          <cell r="M18">
            <v>0</v>
          </cell>
        </row>
        <row r="19">
          <cell r="C19">
            <v>144271</v>
          </cell>
          <cell r="M19">
            <v>144271</v>
          </cell>
        </row>
        <row r="20">
          <cell r="M20">
            <v>1621</v>
          </cell>
        </row>
        <row r="21">
          <cell r="M21">
            <v>-800</v>
          </cell>
        </row>
        <row r="22">
          <cell r="M22">
            <v>821</v>
          </cell>
        </row>
        <row r="23">
          <cell r="M23">
            <v>145092</v>
          </cell>
        </row>
        <row r="24">
          <cell r="M24">
            <v>0</v>
          </cell>
        </row>
        <row r="25">
          <cell r="C25">
            <v>77785</v>
          </cell>
          <cell r="M25">
            <v>77785</v>
          </cell>
        </row>
        <row r="26">
          <cell r="M26">
            <v>1660</v>
          </cell>
        </row>
        <row r="27">
          <cell r="M27">
            <v>-760</v>
          </cell>
        </row>
        <row r="28">
          <cell r="M28">
            <v>900</v>
          </cell>
        </row>
        <row r="29">
          <cell r="M29">
            <v>78685</v>
          </cell>
        </row>
        <row r="30">
          <cell r="M30">
            <v>0</v>
          </cell>
        </row>
        <row r="31">
          <cell r="M31">
            <v>78206</v>
          </cell>
        </row>
        <row r="32">
          <cell r="M32">
            <v>443</v>
          </cell>
        </row>
        <row r="33">
          <cell r="M33">
            <v>78649</v>
          </cell>
        </row>
        <row r="34">
          <cell r="M34">
            <v>0</v>
          </cell>
        </row>
        <row r="35">
          <cell r="C35">
            <v>43985</v>
          </cell>
          <cell r="M35">
            <v>43985</v>
          </cell>
        </row>
        <row r="36">
          <cell r="M36">
            <v>443</v>
          </cell>
        </row>
        <row r="37">
          <cell r="M37">
            <v>443</v>
          </cell>
        </row>
        <row r="38">
          <cell r="M38">
            <v>44428</v>
          </cell>
        </row>
        <row r="39">
          <cell r="M39">
            <v>0</v>
          </cell>
        </row>
        <row r="40">
          <cell r="C40">
            <v>34221</v>
          </cell>
          <cell r="M40">
            <v>34221</v>
          </cell>
        </row>
        <row r="41">
          <cell r="M41">
            <v>0</v>
          </cell>
        </row>
        <row r="42">
          <cell r="M42">
            <v>34221</v>
          </cell>
        </row>
        <row r="43">
          <cell r="M43">
            <v>0</v>
          </cell>
        </row>
        <row r="44">
          <cell r="M44">
            <v>242856</v>
          </cell>
        </row>
        <row r="45">
          <cell r="M45">
            <v>55069</v>
          </cell>
        </row>
        <row r="46">
          <cell r="M46">
            <v>297925</v>
          </cell>
        </row>
        <row r="47">
          <cell r="M47">
            <v>0</v>
          </cell>
        </row>
        <row r="48">
          <cell r="C48">
            <v>150934</v>
          </cell>
          <cell r="M48">
            <v>150934</v>
          </cell>
        </row>
        <row r="49">
          <cell r="M49">
            <v>653</v>
          </cell>
        </row>
        <row r="50">
          <cell r="M50">
            <v>653</v>
          </cell>
        </row>
        <row r="51">
          <cell r="M51">
            <v>151587</v>
          </cell>
        </row>
        <row r="52">
          <cell r="M52">
            <v>0</v>
          </cell>
        </row>
        <row r="53">
          <cell r="C53">
            <v>91922</v>
          </cell>
          <cell r="M53">
            <v>91922</v>
          </cell>
        </row>
        <row r="54">
          <cell r="M54">
            <v>0</v>
          </cell>
        </row>
        <row r="55">
          <cell r="M55">
            <v>91922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46483</v>
          </cell>
        </row>
        <row r="59">
          <cell r="M59">
            <v>7933</v>
          </cell>
        </row>
        <row r="60">
          <cell r="C60">
            <v>54416</v>
          </cell>
        </row>
        <row r="61">
          <cell r="C61">
            <v>54416</v>
          </cell>
        </row>
        <row r="62">
          <cell r="C62"/>
        </row>
        <row r="63">
          <cell r="C63">
            <v>72615</v>
          </cell>
        </row>
        <row r="64">
          <cell r="C64">
            <v>98</v>
          </cell>
        </row>
        <row r="65">
          <cell r="C65">
            <v>98</v>
          </cell>
        </row>
        <row r="66">
          <cell r="C66">
            <v>72713</v>
          </cell>
        </row>
        <row r="67">
          <cell r="C67"/>
        </row>
        <row r="68">
          <cell r="C68">
            <v>175492</v>
          </cell>
        </row>
        <row r="69">
          <cell r="C69">
            <v>3624</v>
          </cell>
        </row>
        <row r="70">
          <cell r="C70">
            <v>179116</v>
          </cell>
        </row>
        <row r="71">
          <cell r="C71"/>
        </row>
        <row r="72">
          <cell r="C72">
            <v>72434</v>
          </cell>
        </row>
        <row r="73">
          <cell r="C73"/>
        </row>
        <row r="74">
          <cell r="C74">
            <v>72434</v>
          </cell>
        </row>
        <row r="75">
          <cell r="C75"/>
        </row>
        <row r="76">
          <cell r="C76">
            <v>13520</v>
          </cell>
        </row>
        <row r="77">
          <cell r="C77"/>
        </row>
        <row r="78">
          <cell r="C78">
            <v>13520</v>
          </cell>
        </row>
        <row r="79">
          <cell r="C79"/>
        </row>
        <row r="80">
          <cell r="C80">
            <v>12607</v>
          </cell>
        </row>
        <row r="81">
          <cell r="C81"/>
        </row>
        <row r="82">
          <cell r="C82">
            <v>12607</v>
          </cell>
        </row>
        <row r="83">
          <cell r="C83"/>
        </row>
        <row r="84">
          <cell r="C84">
            <v>73829</v>
          </cell>
        </row>
        <row r="85">
          <cell r="C85">
            <v>3624</v>
          </cell>
        </row>
        <row r="86">
          <cell r="C86">
            <v>3624</v>
          </cell>
        </row>
        <row r="87">
          <cell r="C87">
            <v>77453</v>
          </cell>
        </row>
        <row r="88">
          <cell r="C88"/>
        </row>
        <row r="89">
          <cell r="C89">
            <v>3102</v>
          </cell>
        </row>
        <row r="90">
          <cell r="C90"/>
        </row>
        <row r="91">
          <cell r="C91">
            <v>3102</v>
          </cell>
        </row>
        <row r="92">
          <cell r="C92"/>
        </row>
        <row r="93">
          <cell r="C93">
            <v>52157</v>
          </cell>
        </row>
        <row r="94">
          <cell r="C94">
            <v>885</v>
          </cell>
        </row>
        <row r="95">
          <cell r="C95">
            <v>885</v>
          </cell>
        </row>
        <row r="96">
          <cell r="C96">
            <v>53042</v>
          </cell>
        </row>
        <row r="97">
          <cell r="C97"/>
        </row>
        <row r="98">
          <cell r="C98">
            <v>497820</v>
          </cell>
        </row>
        <row r="99">
          <cell r="C99">
            <v>-2872</v>
          </cell>
        </row>
        <row r="100">
          <cell r="C100">
            <v>494948</v>
          </cell>
        </row>
        <row r="101">
          <cell r="C101"/>
        </row>
        <row r="102">
          <cell r="C102">
            <v>47280</v>
          </cell>
        </row>
        <row r="103">
          <cell r="C103">
            <v>500</v>
          </cell>
        </row>
        <row r="104">
          <cell r="C104">
            <v>500</v>
          </cell>
        </row>
        <row r="105">
          <cell r="C105">
            <v>47780</v>
          </cell>
        </row>
        <row r="106">
          <cell r="C106"/>
        </row>
        <row r="107">
          <cell r="C107">
            <v>38876</v>
          </cell>
        </row>
        <row r="108">
          <cell r="C108"/>
        </row>
        <row r="109">
          <cell r="C109">
            <v>38876</v>
          </cell>
        </row>
        <row r="110">
          <cell r="C110"/>
        </row>
        <row r="111">
          <cell r="C111">
            <v>411664</v>
          </cell>
        </row>
        <row r="112">
          <cell r="C112">
            <v>-3372</v>
          </cell>
        </row>
        <row r="113">
          <cell r="C113">
            <v>408292</v>
          </cell>
        </row>
        <row r="114">
          <cell r="C114"/>
        </row>
        <row r="115">
          <cell r="C115">
            <v>39897</v>
          </cell>
        </row>
        <row r="116">
          <cell r="C116">
            <v>700</v>
          </cell>
        </row>
        <row r="117">
          <cell r="C117">
            <v>700</v>
          </cell>
        </row>
        <row r="118">
          <cell r="C118">
            <v>40597</v>
          </cell>
        </row>
        <row r="119">
          <cell r="C119"/>
        </row>
        <row r="120">
          <cell r="C120">
            <v>9970</v>
          </cell>
        </row>
        <row r="121">
          <cell r="C121">
            <v>200</v>
          </cell>
        </row>
        <row r="122">
          <cell r="C122">
            <v>200</v>
          </cell>
        </row>
        <row r="123">
          <cell r="C123">
            <v>10170</v>
          </cell>
        </row>
        <row r="124">
          <cell r="C124"/>
        </row>
        <row r="125">
          <cell r="C125">
            <v>11422</v>
          </cell>
        </row>
        <row r="126">
          <cell r="C126">
            <v>400</v>
          </cell>
        </row>
        <row r="127">
          <cell r="C127">
            <v>400</v>
          </cell>
        </row>
        <row r="128">
          <cell r="C128">
            <v>11822</v>
          </cell>
        </row>
        <row r="129">
          <cell r="C129"/>
        </row>
        <row r="130">
          <cell r="C130">
            <v>10013</v>
          </cell>
        </row>
        <row r="131">
          <cell r="C131">
            <v>300</v>
          </cell>
        </row>
        <row r="132">
          <cell r="C132">
            <v>300</v>
          </cell>
        </row>
        <row r="133">
          <cell r="C133">
            <v>10313</v>
          </cell>
        </row>
        <row r="134">
          <cell r="C134"/>
        </row>
        <row r="135">
          <cell r="C135">
            <v>13100</v>
          </cell>
        </row>
        <row r="136">
          <cell r="C136">
            <v>400</v>
          </cell>
        </row>
        <row r="137">
          <cell r="C137">
            <v>400</v>
          </cell>
        </row>
        <row r="138">
          <cell r="C138">
            <v>13500</v>
          </cell>
        </row>
        <row r="139">
          <cell r="C139"/>
        </row>
        <row r="140">
          <cell r="C140">
            <v>28904</v>
          </cell>
        </row>
        <row r="141">
          <cell r="C141">
            <v>-2400</v>
          </cell>
        </row>
        <row r="142">
          <cell r="C142">
            <v>-2400</v>
          </cell>
        </row>
        <row r="143">
          <cell r="C143">
            <v>26504</v>
          </cell>
        </row>
        <row r="144">
          <cell r="C144"/>
        </row>
        <row r="145">
          <cell r="C145">
            <v>24304</v>
          </cell>
        </row>
        <row r="146">
          <cell r="C146">
            <v>-2240</v>
          </cell>
        </row>
        <row r="147">
          <cell r="C147">
            <v>-2240</v>
          </cell>
        </row>
        <row r="148">
          <cell r="C148">
            <v>22064</v>
          </cell>
        </row>
        <row r="149">
          <cell r="C149"/>
        </row>
        <row r="150">
          <cell r="C150">
            <v>44793</v>
          </cell>
        </row>
        <row r="151">
          <cell r="C151">
            <v>-4160</v>
          </cell>
        </row>
        <row r="152">
          <cell r="C152">
            <v>-4160</v>
          </cell>
        </row>
        <row r="153">
          <cell r="C153">
            <v>40633</v>
          </cell>
        </row>
        <row r="154">
          <cell r="C154"/>
        </row>
        <row r="155">
          <cell r="C155">
            <v>6908</v>
          </cell>
        </row>
        <row r="156">
          <cell r="C156">
            <v>150</v>
          </cell>
        </row>
        <row r="157">
          <cell r="C157">
            <v>150</v>
          </cell>
        </row>
        <row r="158">
          <cell r="C158">
            <v>7058</v>
          </cell>
        </row>
        <row r="159">
          <cell r="C159"/>
        </row>
        <row r="160">
          <cell r="C160">
            <v>9448</v>
          </cell>
        </row>
        <row r="161">
          <cell r="C161">
            <v>200</v>
          </cell>
        </row>
        <row r="162">
          <cell r="C162">
            <v>200</v>
          </cell>
        </row>
        <row r="163">
          <cell r="C163">
            <v>9648</v>
          </cell>
        </row>
        <row r="164">
          <cell r="C164"/>
        </row>
        <row r="165">
          <cell r="C165">
            <v>11917</v>
          </cell>
        </row>
        <row r="166">
          <cell r="C166">
            <v>300</v>
          </cell>
        </row>
        <row r="167">
          <cell r="C167">
            <v>300</v>
          </cell>
        </row>
        <row r="168">
          <cell r="C168">
            <v>12217</v>
          </cell>
        </row>
        <row r="169">
          <cell r="C169"/>
        </row>
        <row r="170">
          <cell r="C170">
            <v>34841</v>
          </cell>
        </row>
        <row r="171">
          <cell r="C171">
            <v>700</v>
          </cell>
        </row>
        <row r="172">
          <cell r="C172">
            <v>700</v>
          </cell>
        </row>
        <row r="173">
          <cell r="C173">
            <v>35541</v>
          </cell>
        </row>
        <row r="174">
          <cell r="C174"/>
        </row>
        <row r="175">
          <cell r="C175">
            <v>16029</v>
          </cell>
        </row>
        <row r="176">
          <cell r="C176">
            <v>600</v>
          </cell>
        </row>
        <row r="177">
          <cell r="C177">
            <v>600</v>
          </cell>
        </row>
        <row r="178">
          <cell r="C178">
            <v>16629</v>
          </cell>
        </row>
        <row r="179">
          <cell r="C179"/>
        </row>
        <row r="180">
          <cell r="C180"/>
        </row>
        <row r="181">
          <cell r="C181">
            <v>150</v>
          </cell>
        </row>
        <row r="182">
          <cell r="C182">
            <v>150</v>
          </cell>
        </row>
        <row r="183">
          <cell r="C183">
            <v>150</v>
          </cell>
        </row>
        <row r="184">
          <cell r="C184"/>
        </row>
        <row r="185">
          <cell r="C185">
            <v>33845</v>
          </cell>
        </row>
        <row r="186">
          <cell r="C186">
            <v>250</v>
          </cell>
        </row>
        <row r="187">
          <cell r="C187">
            <v>250</v>
          </cell>
        </row>
        <row r="188">
          <cell r="C188">
            <v>34095</v>
          </cell>
        </row>
        <row r="189">
          <cell r="C189"/>
        </row>
        <row r="190">
          <cell r="C190">
            <v>3998</v>
          </cell>
        </row>
        <row r="191">
          <cell r="C191">
            <v>278</v>
          </cell>
        </row>
        <row r="192">
          <cell r="C192">
            <v>278</v>
          </cell>
        </row>
        <row r="193">
          <cell r="C193">
            <v>4276</v>
          </cell>
        </row>
        <row r="194">
          <cell r="C194"/>
        </row>
        <row r="195">
          <cell r="C195">
            <v>1938</v>
          </cell>
        </row>
        <row r="196">
          <cell r="C196"/>
        </row>
        <row r="197">
          <cell r="C197">
            <v>1938</v>
          </cell>
        </row>
        <row r="198">
          <cell r="C198"/>
        </row>
        <row r="199">
          <cell r="C199">
            <v>59565</v>
          </cell>
        </row>
        <row r="200">
          <cell r="C200">
            <v>500</v>
          </cell>
        </row>
        <row r="201">
          <cell r="C201">
            <v>500</v>
          </cell>
        </row>
        <row r="202">
          <cell r="C202">
            <v>60065</v>
          </cell>
        </row>
        <row r="203">
          <cell r="C203"/>
        </row>
        <row r="204">
          <cell r="C204">
            <v>19591</v>
          </cell>
        </row>
        <row r="205">
          <cell r="C205">
            <v>100</v>
          </cell>
        </row>
        <row r="206">
          <cell r="C206">
            <v>100</v>
          </cell>
        </row>
        <row r="207">
          <cell r="C207">
            <v>19691</v>
          </cell>
        </row>
        <row r="208">
          <cell r="C208"/>
        </row>
        <row r="209">
          <cell r="C209">
            <v>12757</v>
          </cell>
        </row>
        <row r="210">
          <cell r="C210">
            <v>100</v>
          </cell>
        </row>
        <row r="211">
          <cell r="C211">
            <v>100</v>
          </cell>
        </row>
        <row r="212">
          <cell r="C212">
            <v>12857</v>
          </cell>
        </row>
        <row r="213">
          <cell r="C213"/>
        </row>
        <row r="214">
          <cell r="C214">
            <v>10763</v>
          </cell>
        </row>
        <row r="215">
          <cell r="C215">
            <v>100</v>
          </cell>
        </row>
        <row r="216">
          <cell r="C216">
            <v>100</v>
          </cell>
        </row>
        <row r="217">
          <cell r="C217">
            <v>10863</v>
          </cell>
        </row>
        <row r="218">
          <cell r="C218"/>
        </row>
        <row r="219">
          <cell r="C219">
            <v>5229</v>
          </cell>
        </row>
        <row r="220">
          <cell r="C220"/>
        </row>
        <row r="221">
          <cell r="C221">
            <v>5229</v>
          </cell>
        </row>
        <row r="222">
          <cell r="C222"/>
        </row>
        <row r="223">
          <cell r="C223">
            <v>32</v>
          </cell>
        </row>
        <row r="224">
          <cell r="C224"/>
        </row>
        <row r="225">
          <cell r="C225">
            <v>32</v>
          </cell>
        </row>
        <row r="226">
          <cell r="C226"/>
        </row>
        <row r="227">
          <cell r="C227">
            <v>2400</v>
          </cell>
        </row>
        <row r="228">
          <cell r="C228"/>
        </row>
        <row r="229">
          <cell r="C229">
            <v>2400</v>
          </cell>
        </row>
        <row r="230">
          <cell r="C230"/>
        </row>
        <row r="231">
          <cell r="C231">
            <v>1514243</v>
          </cell>
        </row>
        <row r="232">
          <cell r="C232">
            <v>59289</v>
          </cell>
        </row>
        <row r="233">
          <cell r="C233">
            <v>1573532</v>
          </cell>
        </row>
        <row r="234">
          <cell r="C234"/>
        </row>
        <row r="235">
          <cell r="C235">
            <v>1088518</v>
          </cell>
        </row>
        <row r="236">
          <cell r="C236">
            <v>56836</v>
          </cell>
        </row>
        <row r="237">
          <cell r="C237">
            <v>1145354</v>
          </cell>
        </row>
        <row r="238">
          <cell r="C238"/>
        </row>
        <row r="239">
          <cell r="C239">
            <v>425725</v>
          </cell>
        </row>
        <row r="240">
          <cell r="C240">
            <v>2453</v>
          </cell>
        </row>
        <row r="241">
          <cell r="C241">
            <v>428178</v>
          </cell>
        </row>
        <row r="242">
          <cell r="C242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5"/>
  <sheetViews>
    <sheetView tabSelected="1" view="pageBreakPreview" topLeftCell="A19" zoomScaleNormal="100" workbookViewId="0"/>
  </sheetViews>
  <sheetFormatPr defaultRowHeight="12.75" x14ac:dyDescent="0.2"/>
  <cols>
    <col min="1" max="1" width="6.7109375" customWidth="1"/>
    <col min="2" max="2" width="53.5703125" customWidth="1"/>
    <col min="3" max="3" width="19" customWidth="1"/>
    <col min="4" max="4" width="18.140625" customWidth="1"/>
    <col min="5" max="5" width="12.7109375" customWidth="1"/>
    <col min="6" max="6" width="6.7109375" customWidth="1"/>
    <col min="7" max="7" width="31.7109375" customWidth="1"/>
    <col min="8" max="10" width="11.7109375" customWidth="1"/>
  </cols>
  <sheetData>
    <row r="1" spans="1:10" ht="15.75" x14ac:dyDescent="0.25">
      <c r="A1" s="27" t="s">
        <v>654</v>
      </c>
      <c r="B1" s="27"/>
      <c r="C1" s="27"/>
      <c r="D1" s="25"/>
      <c r="E1" s="25"/>
      <c r="F1" s="27"/>
      <c r="G1" s="27"/>
      <c r="H1" s="27"/>
      <c r="I1" s="25"/>
      <c r="J1" s="25"/>
    </row>
    <row r="2" spans="1:10" ht="15.75" x14ac:dyDescent="0.25">
      <c r="A2" s="27"/>
      <c r="B2" s="27"/>
      <c r="C2" s="27"/>
      <c r="D2" s="25"/>
      <c r="E2" s="25"/>
      <c r="F2" s="27"/>
      <c r="G2" s="27"/>
      <c r="H2" s="27"/>
      <c r="I2" s="25"/>
      <c r="J2" s="25"/>
    </row>
    <row r="3" spans="1:10" ht="15.75" x14ac:dyDescent="0.25">
      <c r="A3" s="41"/>
      <c r="B3" s="4" t="s">
        <v>0</v>
      </c>
      <c r="C3" s="41"/>
      <c r="D3" s="30"/>
      <c r="E3" s="20"/>
      <c r="F3" s="41"/>
      <c r="G3" s="4"/>
      <c r="H3" s="41"/>
      <c r="I3" s="30"/>
      <c r="J3" s="20"/>
    </row>
    <row r="4" spans="1:10" ht="15.75" x14ac:dyDescent="0.25">
      <c r="A4" s="37"/>
      <c r="B4" s="37" t="s">
        <v>377</v>
      </c>
      <c r="C4" s="37"/>
      <c r="D4" s="20"/>
      <c r="E4" s="26"/>
      <c r="F4" s="41"/>
      <c r="G4" s="41"/>
      <c r="H4" s="41"/>
      <c r="I4" s="20"/>
      <c r="J4" s="26"/>
    </row>
    <row r="5" spans="1:10" ht="15.75" x14ac:dyDescent="0.25">
      <c r="A5" s="41"/>
      <c r="B5" s="41" t="s">
        <v>1</v>
      </c>
      <c r="C5" s="41"/>
      <c r="D5" s="37"/>
      <c r="E5" s="26"/>
      <c r="F5" s="41"/>
      <c r="G5" s="41"/>
      <c r="H5" s="41"/>
      <c r="I5" s="37"/>
      <c r="J5" s="26"/>
    </row>
    <row r="6" spans="1:10" ht="15.75" x14ac:dyDescent="0.25">
      <c r="A6" s="41"/>
      <c r="B6" s="41"/>
      <c r="C6" s="41"/>
      <c r="D6" s="37"/>
      <c r="E6" s="26"/>
      <c r="F6" s="41"/>
      <c r="G6" s="41"/>
      <c r="H6" s="41"/>
      <c r="I6" s="37"/>
      <c r="J6" s="26"/>
    </row>
    <row r="7" spans="1:10" ht="14.1" customHeight="1" x14ac:dyDescent="0.25">
      <c r="A7" s="4" t="s">
        <v>2</v>
      </c>
      <c r="B7" s="4"/>
      <c r="C7" s="5" t="s">
        <v>3</v>
      </c>
      <c r="D7" s="5"/>
      <c r="E7" s="5"/>
      <c r="F7" s="4"/>
      <c r="G7" s="4"/>
      <c r="H7" s="4"/>
      <c r="I7" s="5"/>
      <c r="J7" s="5"/>
    </row>
    <row r="8" spans="1:10" ht="14.1" customHeight="1" x14ac:dyDescent="0.2">
      <c r="A8" s="7" t="s">
        <v>4</v>
      </c>
      <c r="B8" s="16" t="s">
        <v>5</v>
      </c>
      <c r="C8" s="7" t="s">
        <v>378</v>
      </c>
      <c r="D8" s="7" t="s">
        <v>380</v>
      </c>
      <c r="E8" s="20"/>
      <c r="F8" s="20"/>
      <c r="G8" s="20"/>
      <c r="H8" s="20"/>
    </row>
    <row r="9" spans="1:10" ht="14.1" customHeight="1" x14ac:dyDescent="0.2">
      <c r="A9" s="19" t="s">
        <v>7</v>
      </c>
      <c r="B9" s="20"/>
      <c r="C9" s="19" t="s">
        <v>379</v>
      </c>
      <c r="D9" s="19" t="s">
        <v>381</v>
      </c>
      <c r="E9" s="20"/>
      <c r="F9" s="20"/>
      <c r="G9" s="20"/>
      <c r="H9" s="20"/>
    </row>
    <row r="10" spans="1:10" s="194" customFormat="1" ht="18" customHeight="1" x14ac:dyDescent="0.2">
      <c r="A10" s="7" t="s">
        <v>54</v>
      </c>
      <c r="B10" s="13" t="s">
        <v>149</v>
      </c>
      <c r="C10" s="106">
        <f>SUM(C11:C12)</f>
        <v>714452</v>
      </c>
      <c r="D10" s="106">
        <f>SUM(D11:D12)</f>
        <v>759707</v>
      </c>
      <c r="E10" s="26"/>
      <c r="F10" s="26"/>
      <c r="G10" s="26"/>
      <c r="H10" s="26"/>
    </row>
    <row r="11" spans="1:10" s="194" customFormat="1" ht="18" customHeight="1" x14ac:dyDescent="0.2">
      <c r="A11" s="19"/>
      <c r="B11" s="32" t="s">
        <v>172</v>
      </c>
      <c r="C11" s="132">
        <v>708752</v>
      </c>
      <c r="D11" s="132">
        <v>754007</v>
      </c>
      <c r="E11" s="26"/>
      <c r="F11" s="26"/>
      <c r="G11" s="26"/>
      <c r="H11" s="26"/>
    </row>
    <row r="12" spans="1:10" s="194" customFormat="1" ht="18" customHeight="1" x14ac:dyDescent="0.2">
      <c r="A12" s="24"/>
      <c r="B12" s="29" t="s">
        <v>174</v>
      </c>
      <c r="C12" s="110">
        <v>5700</v>
      </c>
      <c r="D12" s="110">
        <v>5700</v>
      </c>
      <c r="E12" s="26"/>
      <c r="F12" s="26"/>
      <c r="G12" s="26"/>
      <c r="H12" s="26"/>
    </row>
    <row r="13" spans="1:10" s="192" customFormat="1" ht="18" customHeight="1" x14ac:dyDescent="0.2">
      <c r="A13" s="7" t="s">
        <v>150</v>
      </c>
      <c r="B13" s="13" t="s">
        <v>151</v>
      </c>
      <c r="C13" s="106">
        <f>SUM(C14:C15)</f>
        <v>77100</v>
      </c>
      <c r="D13" s="106">
        <f>SUM(D14:D15)</f>
        <v>2100</v>
      </c>
      <c r="E13" s="25"/>
      <c r="F13" s="25"/>
      <c r="G13" s="25"/>
      <c r="H13" s="25"/>
    </row>
    <row r="14" spans="1:10" s="192" customFormat="1" ht="18" customHeight="1" x14ac:dyDescent="0.2">
      <c r="A14" s="19"/>
      <c r="B14" s="32" t="s">
        <v>172</v>
      </c>
      <c r="C14" s="132">
        <v>2100</v>
      </c>
      <c r="D14" s="132">
        <v>2100</v>
      </c>
      <c r="E14" s="25"/>
      <c r="F14" s="25"/>
      <c r="G14" s="25"/>
      <c r="H14" s="25"/>
    </row>
    <row r="15" spans="1:10" s="192" customFormat="1" ht="18" customHeight="1" x14ac:dyDescent="0.2">
      <c r="A15" s="315"/>
      <c r="B15" s="29" t="s">
        <v>174</v>
      </c>
      <c r="C15" s="132">
        <v>75000</v>
      </c>
      <c r="D15" s="132">
        <v>0</v>
      </c>
      <c r="E15" s="25"/>
      <c r="F15" s="25"/>
      <c r="G15" s="25"/>
      <c r="H15" s="25"/>
    </row>
    <row r="16" spans="1:10" s="192" customFormat="1" ht="18" customHeight="1" x14ac:dyDescent="0.2">
      <c r="A16" s="23" t="s">
        <v>56</v>
      </c>
      <c r="B16" s="221" t="s">
        <v>138</v>
      </c>
      <c r="C16" s="106">
        <f>SUM(C17:C22)</f>
        <v>2252642</v>
      </c>
      <c r="D16" s="106">
        <f>SUM(D17:D22)</f>
        <v>2216642</v>
      </c>
      <c r="E16" s="25"/>
      <c r="F16" s="25"/>
      <c r="G16" s="25"/>
      <c r="H16" s="25"/>
    </row>
    <row r="17" spans="1:10" ht="18" customHeight="1" x14ac:dyDescent="0.2">
      <c r="A17" s="191"/>
      <c r="B17" s="32" t="s">
        <v>152</v>
      </c>
      <c r="C17" s="88">
        <v>36000</v>
      </c>
      <c r="D17" s="88">
        <v>0</v>
      </c>
      <c r="E17" s="26"/>
      <c r="F17" s="26"/>
      <c r="G17" s="26"/>
      <c r="H17" s="26"/>
    </row>
    <row r="18" spans="1:10" ht="18" customHeight="1" x14ac:dyDescent="0.2">
      <c r="A18" s="191"/>
      <c r="B18" s="32" t="s">
        <v>153</v>
      </c>
      <c r="C18" s="88">
        <v>287000</v>
      </c>
      <c r="D18" s="88">
        <v>287000</v>
      </c>
      <c r="E18" s="26"/>
      <c r="F18" s="26"/>
      <c r="G18" s="26"/>
      <c r="H18" s="26"/>
    </row>
    <row r="19" spans="1:10" ht="18" customHeight="1" x14ac:dyDescent="0.2">
      <c r="A19" s="191"/>
      <c r="B19" s="32" t="s">
        <v>154</v>
      </c>
      <c r="C19" s="88">
        <v>1790000</v>
      </c>
      <c r="D19" s="88">
        <v>1790000</v>
      </c>
      <c r="E19" s="26"/>
      <c r="F19" s="26"/>
      <c r="G19" s="26"/>
      <c r="H19" s="26"/>
    </row>
    <row r="20" spans="1:10" ht="18" customHeight="1" x14ac:dyDescent="0.2">
      <c r="A20" s="191"/>
      <c r="B20" s="32" t="s">
        <v>255</v>
      </c>
      <c r="C20" s="88">
        <v>135000</v>
      </c>
      <c r="D20" s="88">
        <v>135000</v>
      </c>
      <c r="E20" s="26"/>
      <c r="F20" s="26"/>
      <c r="G20" s="26"/>
      <c r="H20" s="26"/>
    </row>
    <row r="21" spans="1:10" ht="18" customHeight="1" x14ac:dyDescent="0.2">
      <c r="A21" s="191"/>
      <c r="B21" s="32" t="s">
        <v>256</v>
      </c>
      <c r="C21" s="88">
        <v>342</v>
      </c>
      <c r="D21" s="88">
        <v>342</v>
      </c>
      <c r="E21" s="26"/>
      <c r="F21" s="26"/>
      <c r="G21" s="26"/>
      <c r="H21" s="26"/>
    </row>
    <row r="22" spans="1:10" ht="18" customHeight="1" x14ac:dyDescent="0.2">
      <c r="A22" s="200"/>
      <c r="B22" s="29" t="s">
        <v>155</v>
      </c>
      <c r="C22" s="111">
        <v>4300</v>
      </c>
      <c r="D22" s="111">
        <v>4300</v>
      </c>
      <c r="E22" s="26"/>
      <c r="F22" s="26"/>
      <c r="G22" s="26"/>
      <c r="H22" s="26"/>
    </row>
    <row r="23" spans="1:10" s="194" customFormat="1" ht="18" customHeight="1" x14ac:dyDescent="0.2">
      <c r="A23" s="17" t="s">
        <v>90</v>
      </c>
      <c r="B23" s="70" t="s">
        <v>156</v>
      </c>
      <c r="C23" s="91">
        <v>377851</v>
      </c>
      <c r="D23" s="91">
        <v>377851</v>
      </c>
      <c r="E23" s="26"/>
      <c r="F23" s="26"/>
      <c r="G23" s="26"/>
      <c r="H23" s="26"/>
    </row>
    <row r="24" spans="1:10" s="192" customFormat="1" ht="18" customHeight="1" x14ac:dyDescent="0.2">
      <c r="A24" s="17" t="s">
        <v>157</v>
      </c>
      <c r="B24" s="70" t="s">
        <v>158</v>
      </c>
      <c r="C24" s="91">
        <v>22810</v>
      </c>
      <c r="D24" s="91">
        <v>24787</v>
      </c>
      <c r="E24" s="25"/>
      <c r="F24" s="25"/>
      <c r="G24" s="25"/>
      <c r="H24" s="25"/>
    </row>
    <row r="25" spans="1:10" ht="18" customHeight="1" x14ac:dyDescent="0.2">
      <c r="A25" s="71" t="s">
        <v>159</v>
      </c>
      <c r="B25" s="183" t="s">
        <v>160</v>
      </c>
      <c r="C25" s="327">
        <v>96638</v>
      </c>
      <c r="D25" s="327">
        <v>60810</v>
      </c>
      <c r="E25" s="26"/>
      <c r="F25" s="26"/>
      <c r="G25" s="26"/>
      <c r="H25" s="26"/>
    </row>
    <row r="26" spans="1:10" ht="18" customHeight="1" x14ac:dyDescent="0.2">
      <c r="A26" s="71" t="s">
        <v>93</v>
      </c>
      <c r="B26" s="183" t="s">
        <v>161</v>
      </c>
      <c r="C26" s="327">
        <v>360</v>
      </c>
      <c r="D26" s="327">
        <v>360</v>
      </c>
      <c r="E26" s="26"/>
      <c r="F26" s="26"/>
      <c r="G26" s="26"/>
      <c r="H26" s="26"/>
    </row>
    <row r="27" spans="1:10" ht="18" customHeight="1" x14ac:dyDescent="0.2">
      <c r="A27" s="81" t="s">
        <v>162</v>
      </c>
      <c r="B27" s="49" t="s">
        <v>163</v>
      </c>
      <c r="C27" s="91">
        <v>1563924</v>
      </c>
      <c r="D27" s="91">
        <v>1931242</v>
      </c>
      <c r="E27" s="55"/>
      <c r="F27" s="55"/>
      <c r="G27" s="55"/>
      <c r="H27" s="55"/>
    </row>
    <row r="28" spans="1:10" ht="21.75" customHeight="1" x14ac:dyDescent="0.2">
      <c r="A28" s="9"/>
      <c r="B28" s="198" t="s">
        <v>173</v>
      </c>
      <c r="C28" s="199">
        <f>SUM(C10,C16,C13,C23:C25,C26,C27)</f>
        <v>5105777</v>
      </c>
      <c r="D28" s="199">
        <f>SUM(D10,D16,D13,D23:D25,D26,D27)</f>
        <v>5373499</v>
      </c>
      <c r="E28" s="38"/>
      <c r="F28" s="38"/>
      <c r="G28" s="38"/>
      <c r="H28" s="38"/>
    </row>
    <row r="29" spans="1:10" ht="12.75" customHeight="1" x14ac:dyDescent="0.2">
      <c r="A29" s="20"/>
      <c r="B29" s="25"/>
      <c r="C29" s="25"/>
      <c r="D29" s="25"/>
      <c r="E29" s="25"/>
      <c r="F29" s="38"/>
      <c r="G29" s="38"/>
      <c r="H29" s="38"/>
      <c r="I29" s="38"/>
      <c r="J29" s="38"/>
    </row>
    <row r="30" spans="1:10" ht="15.75" x14ac:dyDescent="0.25">
      <c r="A30" s="27" t="s">
        <v>655</v>
      </c>
      <c r="B30" s="27"/>
      <c r="C30" s="27"/>
      <c r="D30" s="27"/>
      <c r="E30" s="25"/>
      <c r="F30" s="38"/>
      <c r="G30" s="38"/>
      <c r="H30" s="38"/>
      <c r="I30" s="38"/>
      <c r="J30" s="38"/>
    </row>
    <row r="31" spans="1:10" ht="15.75" x14ac:dyDescent="0.25">
      <c r="A31" s="37"/>
      <c r="B31" s="20"/>
      <c r="C31" s="20"/>
      <c r="D31" s="20"/>
      <c r="E31" s="20"/>
      <c r="F31" s="38"/>
      <c r="G31" s="38"/>
      <c r="H31" s="38"/>
      <c r="I31" s="38"/>
      <c r="J31" s="38"/>
    </row>
    <row r="32" spans="1:10" ht="15.75" x14ac:dyDescent="0.25">
      <c r="A32" s="41"/>
      <c r="B32" s="4" t="s">
        <v>0</v>
      </c>
      <c r="C32" s="41"/>
      <c r="D32" s="30"/>
      <c r="E32" s="20"/>
      <c r="F32" s="38"/>
      <c r="G32" s="38"/>
      <c r="H32" s="38"/>
      <c r="I32" s="38"/>
      <c r="J32" s="38"/>
    </row>
    <row r="33" spans="1:10" ht="15.75" x14ac:dyDescent="0.25">
      <c r="A33" s="37"/>
      <c r="B33" s="37" t="s">
        <v>377</v>
      </c>
      <c r="C33" s="37"/>
      <c r="D33" s="20"/>
      <c r="E33" s="26"/>
      <c r="F33" s="38"/>
      <c r="G33" s="38"/>
      <c r="H33" s="38"/>
      <c r="I33" s="38"/>
      <c r="J33" s="38"/>
    </row>
    <row r="34" spans="1:10" ht="15.75" x14ac:dyDescent="0.25">
      <c r="A34" s="41"/>
      <c r="B34" s="41" t="s">
        <v>1</v>
      </c>
      <c r="C34" s="41"/>
      <c r="D34" s="37"/>
      <c r="E34" s="26"/>
      <c r="F34" s="38"/>
      <c r="G34" s="38"/>
      <c r="H34" s="38"/>
      <c r="I34" s="38"/>
      <c r="J34" s="38"/>
    </row>
    <row r="35" spans="1:10" ht="15" customHeight="1" x14ac:dyDescent="0.2">
      <c r="A35" s="20"/>
      <c r="B35" s="20"/>
      <c r="C35" s="20"/>
      <c r="D35" s="20"/>
      <c r="E35" s="20"/>
      <c r="F35" s="38"/>
      <c r="G35" s="38"/>
      <c r="H35" s="38"/>
      <c r="I35" s="38"/>
      <c r="J35" s="38"/>
    </row>
    <row r="36" spans="1:10" ht="15" customHeight="1" x14ac:dyDescent="0.25">
      <c r="A36" s="4" t="s">
        <v>20</v>
      </c>
      <c r="B36" s="4"/>
      <c r="C36" s="5" t="s">
        <v>21</v>
      </c>
      <c r="D36" s="5"/>
      <c r="E36" s="5"/>
      <c r="F36" s="38"/>
      <c r="G36" s="38"/>
      <c r="H36" s="38"/>
      <c r="I36" s="38"/>
      <c r="J36" s="38"/>
    </row>
    <row r="37" spans="1:10" ht="18" customHeight="1" x14ac:dyDescent="0.2">
      <c r="A37" s="7" t="s">
        <v>4</v>
      </c>
      <c r="B37" s="7" t="s">
        <v>5</v>
      </c>
      <c r="C37" s="7" t="s">
        <v>378</v>
      </c>
      <c r="D37" s="7" t="s">
        <v>380</v>
      </c>
      <c r="E37" s="38"/>
      <c r="F37" s="38"/>
      <c r="G37" s="38"/>
      <c r="H37" s="38"/>
    </row>
    <row r="38" spans="1:10" ht="18" customHeight="1" x14ac:dyDescent="0.2">
      <c r="A38" s="19" t="s">
        <v>7</v>
      </c>
      <c r="B38" s="19"/>
      <c r="C38" s="19" t="s">
        <v>379</v>
      </c>
      <c r="D38" s="19" t="s">
        <v>381</v>
      </c>
      <c r="E38" s="38"/>
      <c r="F38" s="38"/>
      <c r="G38" s="38"/>
      <c r="H38" s="38"/>
    </row>
    <row r="39" spans="1:10" s="194" customFormat="1" ht="18" customHeight="1" x14ac:dyDescent="0.25">
      <c r="A39" s="23" t="s">
        <v>54</v>
      </c>
      <c r="B39" s="28" t="s">
        <v>72</v>
      </c>
      <c r="C39" s="127">
        <f>SUM('5.mell'!C49)</f>
        <v>986142</v>
      </c>
      <c r="D39" s="127">
        <f>SUM('5.mell'!C50)</f>
        <v>1026972</v>
      </c>
      <c r="E39" s="3"/>
      <c r="F39" s="3"/>
      <c r="G39" s="3"/>
      <c r="H39" s="3"/>
    </row>
    <row r="40" spans="1:10" s="192" customFormat="1" ht="18" customHeight="1" x14ac:dyDescent="0.25">
      <c r="A40" s="17" t="s">
        <v>55</v>
      </c>
      <c r="B40" s="70" t="s">
        <v>73</v>
      </c>
      <c r="C40" s="89">
        <f>SUM('5.mell'!D49)</f>
        <v>176918</v>
      </c>
      <c r="D40" s="127">
        <f>SUM('5.mell'!D50)</f>
        <v>184180</v>
      </c>
      <c r="E40" s="195"/>
      <c r="F40" s="195"/>
      <c r="G40" s="195"/>
      <c r="H40" s="195"/>
    </row>
    <row r="41" spans="1:10" s="192" customFormat="1" ht="18" customHeight="1" x14ac:dyDescent="0.25">
      <c r="A41" s="17" t="s">
        <v>56</v>
      </c>
      <c r="B41" s="70" t="s">
        <v>94</v>
      </c>
      <c r="C41" s="89">
        <f>SUM('5.mell'!E49)</f>
        <v>1148206</v>
      </c>
      <c r="D41" s="89">
        <f>SUM('5.mell'!E50)</f>
        <v>1260380</v>
      </c>
      <c r="E41" s="195"/>
      <c r="F41" s="195"/>
      <c r="G41" s="195"/>
      <c r="H41" s="195"/>
    </row>
    <row r="42" spans="1:10" s="192" customFormat="1" ht="18" customHeight="1" x14ac:dyDescent="0.25">
      <c r="A42" s="17" t="s">
        <v>90</v>
      </c>
      <c r="B42" s="70" t="s">
        <v>164</v>
      </c>
      <c r="C42" s="89">
        <f>SUM('5.mell'!F49)</f>
        <v>11772</v>
      </c>
      <c r="D42" s="89">
        <f>SUM('5.mell'!F50)</f>
        <v>11772</v>
      </c>
      <c r="E42" s="195"/>
      <c r="F42" s="195"/>
      <c r="G42" s="195"/>
      <c r="H42" s="195"/>
    </row>
    <row r="43" spans="1:10" s="192" customFormat="1" ht="18" customHeight="1" x14ac:dyDescent="0.25">
      <c r="A43" s="23" t="s">
        <v>91</v>
      </c>
      <c r="B43" s="28" t="s">
        <v>165</v>
      </c>
      <c r="C43" s="106">
        <f>SUM(C44:C45)</f>
        <v>1475995</v>
      </c>
      <c r="D43" s="106">
        <f>SUM('5.mell'!G50)</f>
        <v>1435803</v>
      </c>
      <c r="E43" s="195"/>
      <c r="F43" s="195"/>
      <c r="G43" s="195"/>
      <c r="H43" s="195"/>
    </row>
    <row r="44" spans="1:10" s="194" customFormat="1" ht="18" customHeight="1" x14ac:dyDescent="0.25">
      <c r="A44" s="69"/>
      <c r="B44" s="32" t="s">
        <v>234</v>
      </c>
      <c r="C44" s="88">
        <v>372347</v>
      </c>
      <c r="D44" s="88">
        <f>D43-D45</f>
        <v>346776</v>
      </c>
      <c r="E44" s="3"/>
      <c r="F44" s="3"/>
      <c r="G44" s="3"/>
      <c r="H44" s="3"/>
    </row>
    <row r="45" spans="1:10" ht="18" customHeight="1" x14ac:dyDescent="0.25">
      <c r="A45" s="201"/>
      <c r="B45" s="29" t="s">
        <v>166</v>
      </c>
      <c r="C45" s="111">
        <v>1103648</v>
      </c>
      <c r="D45" s="111">
        <v>1089027</v>
      </c>
      <c r="E45" s="395"/>
      <c r="F45" s="3"/>
      <c r="G45" s="3"/>
      <c r="H45" s="3"/>
    </row>
    <row r="46" spans="1:10" s="192" customFormat="1" ht="18" customHeight="1" x14ac:dyDescent="0.25">
      <c r="A46" s="17" t="s">
        <v>92</v>
      </c>
      <c r="B46" s="70" t="s">
        <v>96</v>
      </c>
      <c r="C46" s="89">
        <f>SUM('5.mell'!H49)</f>
        <v>439320</v>
      </c>
      <c r="D46" s="89">
        <f>SUM('5.mell'!H50)</f>
        <v>324100</v>
      </c>
      <c r="E46" s="195"/>
      <c r="F46" s="195"/>
      <c r="G46" s="195"/>
      <c r="H46" s="195"/>
    </row>
    <row r="47" spans="1:10" s="194" customFormat="1" ht="18" customHeight="1" x14ac:dyDescent="0.25">
      <c r="A47" s="17" t="s">
        <v>167</v>
      </c>
      <c r="B47" s="70" t="s">
        <v>95</v>
      </c>
      <c r="C47" s="89">
        <f>SUM('5.mell'!I49)</f>
        <v>420300</v>
      </c>
      <c r="D47" s="89">
        <f>SUM('5.mell'!I50)</f>
        <v>674648</v>
      </c>
      <c r="E47" s="3"/>
      <c r="F47" s="3"/>
      <c r="G47" s="3"/>
      <c r="H47" s="3"/>
    </row>
    <row r="48" spans="1:10" s="192" customFormat="1" ht="18" customHeight="1" x14ac:dyDescent="0.25">
      <c r="A48" s="17" t="s">
        <v>126</v>
      </c>
      <c r="B48" s="70" t="s">
        <v>168</v>
      </c>
      <c r="C48" s="89">
        <f>SUM('5.mell'!J49)</f>
        <v>88676</v>
      </c>
      <c r="D48" s="89">
        <f>SUM('5.mell'!J50)</f>
        <v>97196</v>
      </c>
      <c r="E48" s="195"/>
      <c r="F48" s="195"/>
      <c r="G48" s="195"/>
      <c r="H48" s="195"/>
    </row>
    <row r="49" spans="1:10" s="192" customFormat="1" ht="18" customHeight="1" x14ac:dyDescent="0.25">
      <c r="A49" s="24" t="s">
        <v>169</v>
      </c>
      <c r="B49" s="33" t="s">
        <v>170</v>
      </c>
      <c r="C49" s="126">
        <f>SUM('5.mell'!K49)</f>
        <v>358448</v>
      </c>
      <c r="D49" s="126">
        <f>SUM('5.mell'!K50)</f>
        <v>358448</v>
      </c>
      <c r="E49" s="396"/>
      <c r="F49" s="195"/>
      <c r="G49" s="195"/>
      <c r="H49" s="195"/>
    </row>
    <row r="50" spans="1:10" ht="18" customHeight="1" x14ac:dyDescent="0.25">
      <c r="A50" s="196"/>
      <c r="B50" s="197" t="s">
        <v>22</v>
      </c>
      <c r="C50" s="220">
        <f>SUM(C39,C40,C41,C42,C43,C46,C47,C48,C49)</f>
        <v>5105777</v>
      </c>
      <c r="D50" s="220">
        <f>SUM(D39,D40,D41,D42,D43,D46,D47,D48,D49)</f>
        <v>5373499</v>
      </c>
      <c r="E50" s="3"/>
      <c r="F50" s="3"/>
      <c r="G50" s="3"/>
      <c r="H50" s="3"/>
    </row>
    <row r="51" spans="1:10" ht="20.100000000000001" customHeight="1" x14ac:dyDescent="0.25">
      <c r="A51" s="3"/>
      <c r="B51" s="3"/>
      <c r="C51" s="3"/>
      <c r="D51" s="3"/>
      <c r="E51" s="3"/>
      <c r="G51" s="3"/>
      <c r="H51" s="3"/>
      <c r="I51" s="3"/>
      <c r="J51" s="3"/>
    </row>
    <row r="52" spans="1:10" ht="20.100000000000001" customHeight="1" x14ac:dyDescent="0.25">
      <c r="A52" s="5"/>
      <c r="B52" s="5" t="s">
        <v>171</v>
      </c>
      <c r="C52" s="5"/>
      <c r="D52" s="5"/>
      <c r="E52" s="5"/>
      <c r="G52" s="3"/>
      <c r="H52" s="3"/>
      <c r="I52" s="3"/>
      <c r="J52" s="3"/>
    </row>
    <row r="53" spans="1:10" ht="20.100000000000001" customHeight="1" x14ac:dyDescent="0.25">
      <c r="A53" s="5"/>
      <c r="B53" s="58"/>
      <c r="C53" s="57"/>
      <c r="D53" s="5"/>
      <c r="E53" s="5"/>
      <c r="G53" s="3"/>
      <c r="H53" s="3"/>
      <c r="I53" s="3"/>
      <c r="J53" s="3"/>
    </row>
    <row r="54" spans="1:10" ht="15" customHeight="1" x14ac:dyDescent="0.25">
      <c r="A54" s="5"/>
      <c r="B54" s="5" t="s">
        <v>23</v>
      </c>
      <c r="C54" s="113">
        <f>SUM(C28)</f>
        <v>5105777</v>
      </c>
      <c r="D54" s="113">
        <f>SUM(D28)</f>
        <v>5373499</v>
      </c>
      <c r="E54" s="5"/>
      <c r="G54" s="3"/>
      <c r="H54" s="3"/>
      <c r="I54" s="3"/>
      <c r="J54" s="3"/>
    </row>
    <row r="55" spans="1:10" ht="15" customHeight="1" x14ac:dyDescent="0.25">
      <c r="A55" s="5"/>
      <c r="B55" s="5" t="s">
        <v>24</v>
      </c>
      <c r="C55" s="252">
        <f>SUM(C50)</f>
        <v>5105777</v>
      </c>
      <c r="D55" s="252">
        <f>SUM(D50)</f>
        <v>5373499</v>
      </c>
      <c r="E55" s="123"/>
      <c r="G55" s="3"/>
      <c r="H55" s="3"/>
      <c r="I55" s="3"/>
      <c r="J55" s="3"/>
    </row>
    <row r="56" spans="1:10" ht="15" customHeight="1" x14ac:dyDescent="0.25">
      <c r="A56" s="5"/>
      <c r="B56" s="5" t="s">
        <v>25</v>
      </c>
      <c r="C56" s="113">
        <f>C54-C55</f>
        <v>0</v>
      </c>
      <c r="D56" s="5"/>
      <c r="E56" s="113"/>
      <c r="G56" s="3"/>
      <c r="H56" s="3"/>
      <c r="I56" s="3"/>
      <c r="J56" s="3"/>
    </row>
    <row r="57" spans="1:10" ht="15" customHeight="1" x14ac:dyDescent="0.25">
      <c r="A57" s="5"/>
      <c r="B57" s="26"/>
      <c r="C57" s="26"/>
      <c r="D57" s="5"/>
      <c r="E57" s="5"/>
      <c r="G57" s="3"/>
      <c r="H57" s="3"/>
      <c r="I57" s="3"/>
      <c r="J57" s="3"/>
    </row>
    <row r="58" spans="1:10" ht="15" customHeight="1" x14ac:dyDescent="0.25">
      <c r="A58" s="20"/>
      <c r="B58" s="26"/>
      <c r="C58" s="26"/>
      <c r="D58" s="55"/>
      <c r="E58" s="55"/>
      <c r="G58" s="3"/>
      <c r="H58" s="3"/>
      <c r="I58" s="3"/>
      <c r="J58" s="3"/>
    </row>
    <row r="59" spans="1:10" ht="15" customHeight="1" x14ac:dyDescent="0.25">
      <c r="A59" s="35"/>
      <c r="B59" s="26"/>
      <c r="C59" s="26"/>
      <c r="D59" s="26"/>
      <c r="E59" s="26"/>
      <c r="G59" s="3"/>
      <c r="H59" s="3"/>
      <c r="I59" s="3"/>
      <c r="J59" s="3"/>
    </row>
    <row r="60" spans="1:10" ht="15" customHeight="1" x14ac:dyDescent="0.25">
      <c r="A60" s="35"/>
      <c r="B60" s="26"/>
      <c r="C60" s="26"/>
      <c r="D60" s="26"/>
      <c r="E60" s="26"/>
      <c r="F60" s="3"/>
      <c r="G60" s="3"/>
      <c r="H60" s="3"/>
      <c r="I60" s="3"/>
      <c r="J60" s="3"/>
    </row>
    <row r="61" spans="1:10" ht="15" customHeight="1" x14ac:dyDescent="0.25">
      <c r="A61" s="20"/>
      <c r="B61" s="25"/>
      <c r="C61" s="25"/>
      <c r="D61" s="25"/>
      <c r="E61" s="25"/>
      <c r="F61" s="3"/>
      <c r="G61" s="3"/>
      <c r="H61" s="3"/>
      <c r="I61" s="3"/>
      <c r="J61" s="3"/>
    </row>
    <row r="62" spans="1:10" ht="15" customHeight="1" x14ac:dyDescent="0.25">
      <c r="A62" s="20"/>
      <c r="B62" s="25"/>
      <c r="C62" s="25"/>
      <c r="D62" s="25"/>
      <c r="E62" s="25"/>
      <c r="F62" s="3"/>
      <c r="G62" s="3"/>
      <c r="H62" s="3"/>
      <c r="I62" s="3"/>
      <c r="J62" s="3"/>
    </row>
    <row r="63" spans="1:10" ht="15.75" x14ac:dyDescent="0.25">
      <c r="A63" s="61"/>
      <c r="B63" s="61"/>
      <c r="C63" s="61"/>
      <c r="D63" s="61"/>
      <c r="E63" s="61"/>
      <c r="F63" s="3"/>
      <c r="G63" s="3"/>
      <c r="H63" s="3"/>
      <c r="I63" s="3"/>
      <c r="J63" s="3"/>
    </row>
    <row r="64" spans="1:10" ht="15.75" x14ac:dyDescent="0.25">
      <c r="A64" s="26"/>
      <c r="B64" s="26"/>
      <c r="C64" s="26"/>
      <c r="D64" s="26"/>
      <c r="E64" s="26"/>
      <c r="F64" s="3"/>
      <c r="G64" s="3"/>
      <c r="H64" s="3"/>
      <c r="I64" s="3"/>
      <c r="J64" s="3"/>
    </row>
    <row r="65" spans="1:10" ht="15.75" x14ac:dyDescent="0.25">
      <c r="A65" s="26"/>
      <c r="B65" s="41"/>
      <c r="C65" s="62"/>
      <c r="D65" s="26"/>
      <c r="E65" s="26"/>
      <c r="F65" s="3"/>
      <c r="G65" s="3"/>
      <c r="H65" s="3"/>
      <c r="I65" s="3"/>
      <c r="J65" s="3"/>
    </row>
    <row r="66" spans="1:10" ht="15.75" x14ac:dyDescent="0.25">
      <c r="A66" s="26"/>
      <c r="B66" s="26"/>
      <c r="C66" s="26"/>
      <c r="D66" s="26"/>
      <c r="E66" s="26"/>
      <c r="F66" s="3"/>
      <c r="G66" s="3"/>
      <c r="H66" s="3"/>
      <c r="I66" s="3"/>
      <c r="J66" s="3"/>
    </row>
    <row r="67" spans="1:10" ht="15.75" x14ac:dyDescent="0.25">
      <c r="A67" s="26"/>
      <c r="B67" s="26"/>
      <c r="C67" s="26"/>
      <c r="D67" s="26"/>
      <c r="E67" s="26"/>
      <c r="F67" s="3"/>
      <c r="G67" s="3"/>
      <c r="H67" s="3"/>
      <c r="I67" s="3"/>
      <c r="J67" s="3"/>
    </row>
    <row r="68" spans="1:10" ht="15.75" x14ac:dyDescent="0.25">
      <c r="A68" s="26"/>
      <c r="B68" s="26"/>
      <c r="C68" s="26"/>
      <c r="D68" s="26"/>
      <c r="E68" s="26"/>
      <c r="F68" s="3"/>
      <c r="G68" s="3"/>
      <c r="H68" s="3"/>
      <c r="I68" s="3"/>
      <c r="J68" s="3"/>
    </row>
    <row r="69" spans="1:10" ht="15.75" x14ac:dyDescent="0.25">
      <c r="A69" s="26"/>
      <c r="B69" s="26"/>
      <c r="C69" s="26"/>
      <c r="D69" s="26"/>
      <c r="E69" s="26"/>
      <c r="F69" s="3"/>
      <c r="G69" s="3"/>
      <c r="H69" s="3"/>
      <c r="I69" s="3"/>
      <c r="J69" s="3"/>
    </row>
    <row r="70" spans="1:10" ht="15.75" x14ac:dyDescent="0.25">
      <c r="A70" s="5"/>
      <c r="B70" s="5"/>
      <c r="C70" s="5"/>
      <c r="D70" s="5"/>
      <c r="E70" s="5"/>
      <c r="F70" s="3"/>
      <c r="G70" s="3"/>
      <c r="H70" s="3"/>
      <c r="I70" s="3"/>
      <c r="J70" s="3"/>
    </row>
    <row r="71" spans="1:10" ht="15.75" x14ac:dyDescent="0.25">
      <c r="A71" s="5"/>
      <c r="B71" s="5"/>
      <c r="C71" s="5"/>
      <c r="D71" s="5"/>
      <c r="E71" s="5"/>
      <c r="F71" s="3"/>
      <c r="G71" s="3"/>
      <c r="H71" s="3"/>
      <c r="I71" s="3"/>
      <c r="J71" s="3"/>
    </row>
    <row r="72" spans="1:10" ht="15.75" x14ac:dyDescent="0.25">
      <c r="A72" s="5"/>
      <c r="B72" s="5"/>
      <c r="C72" s="5"/>
      <c r="D72" s="5"/>
      <c r="E72" s="5"/>
      <c r="F72" s="3"/>
      <c r="G72" s="3"/>
      <c r="H72" s="3"/>
      <c r="I72" s="3"/>
      <c r="J72" s="3"/>
    </row>
    <row r="73" spans="1:10" ht="15.75" x14ac:dyDescent="0.25">
      <c r="A73" s="5"/>
      <c r="B73" s="5"/>
      <c r="C73" s="5"/>
      <c r="D73" s="5"/>
      <c r="E73" s="5"/>
      <c r="F73" s="3"/>
      <c r="G73" s="3"/>
      <c r="H73" s="3"/>
      <c r="I73" s="3"/>
      <c r="J73" s="3"/>
    </row>
    <row r="74" spans="1:10" ht="15.75" x14ac:dyDescent="0.25">
      <c r="A74" s="5"/>
      <c r="B74" s="5"/>
      <c r="C74" s="5"/>
      <c r="D74" s="5"/>
      <c r="E74" s="5"/>
      <c r="F74" s="3"/>
      <c r="G74" s="3"/>
      <c r="H74" s="3"/>
      <c r="I74" s="3"/>
      <c r="J74" s="3"/>
    </row>
    <row r="75" spans="1:10" ht="15.75" x14ac:dyDescent="0.25">
      <c r="A75" s="5"/>
      <c r="B75" s="5"/>
      <c r="C75" s="5"/>
      <c r="D75" s="5"/>
      <c r="E75" s="5"/>
      <c r="F75" s="3"/>
      <c r="G75" s="3"/>
      <c r="H75" s="3"/>
      <c r="I75" s="3"/>
      <c r="J75" s="3"/>
    </row>
    <row r="76" spans="1:10" ht="15.75" x14ac:dyDescent="0.25">
      <c r="A76" s="5"/>
      <c r="B76" s="5"/>
      <c r="C76" s="5"/>
      <c r="D76" s="5"/>
      <c r="E76" s="5"/>
      <c r="F76" s="3"/>
      <c r="G76" s="3"/>
      <c r="H76" s="3"/>
      <c r="I76" s="3"/>
      <c r="J76" s="3"/>
    </row>
    <row r="77" spans="1:10" ht="15.75" x14ac:dyDescent="0.25">
      <c r="A77" s="5"/>
      <c r="B77" s="5"/>
      <c r="C77" s="5"/>
      <c r="D77" s="5"/>
      <c r="E77" s="5"/>
      <c r="F77" s="3"/>
      <c r="G77" s="3"/>
      <c r="H77" s="3"/>
      <c r="I77" s="3"/>
      <c r="J77" s="3"/>
    </row>
    <row r="78" spans="1:10" ht="15.75" x14ac:dyDescent="0.25">
      <c r="A78" s="5"/>
      <c r="B78" s="5"/>
      <c r="C78" s="5"/>
      <c r="D78" s="5"/>
      <c r="E78" s="5"/>
      <c r="F78" s="3"/>
      <c r="G78" s="3"/>
      <c r="H78" s="3"/>
      <c r="I78" s="3"/>
      <c r="J78" s="3"/>
    </row>
    <row r="79" spans="1:10" ht="15.7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5.7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5.7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5.7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7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7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7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</row>
  </sheetData>
  <phoneticPr fontId="0" type="noConversion"/>
  <printOptions horizontalCentered="1"/>
  <pageMargins left="0.59055118110236227" right="0.59055118110236227" top="0.39370078740157483" bottom="0.39370078740157483" header="0.51181102362204722" footer="0.31496062992125984"/>
  <pageSetup paperSize="9" scale="94" orientation="portrait" r:id="rId1"/>
  <headerFooter alignWithMargins="0">
    <oddFooter>&amp;P. oldal</oddFooter>
  </headerFooter>
  <rowBreaks count="1" manualBreakCount="1">
    <brk id="2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0"/>
  <sheetViews>
    <sheetView tabSelected="1" view="pageBreakPreview" topLeftCell="A22" zoomScaleNormal="100" workbookViewId="0"/>
  </sheetViews>
  <sheetFormatPr defaultRowHeight="12.75" x14ac:dyDescent="0.2"/>
  <cols>
    <col min="1" max="1" width="8.7109375" customWidth="1"/>
    <col min="2" max="2" width="49.140625" customWidth="1"/>
    <col min="3" max="3" width="15.7109375" customWidth="1"/>
    <col min="4" max="4" width="12.7109375" customWidth="1"/>
  </cols>
  <sheetData>
    <row r="1" spans="1:4" ht="15.75" x14ac:dyDescent="0.25">
      <c r="A1" s="4" t="s">
        <v>664</v>
      </c>
      <c r="B1" s="43"/>
      <c r="C1" s="66"/>
      <c r="D1" s="5"/>
    </row>
    <row r="2" spans="1:4" ht="15.75" x14ac:dyDescent="0.25">
      <c r="A2" s="43"/>
      <c r="B2" s="43"/>
      <c r="C2" s="5"/>
      <c r="D2" s="5"/>
    </row>
    <row r="3" spans="1:4" s="364" customFormat="1" ht="15.75" x14ac:dyDescent="0.25">
      <c r="A3" s="515" t="s">
        <v>45</v>
      </c>
      <c r="B3" s="516"/>
      <c r="C3" s="516"/>
      <c r="D3" s="516"/>
    </row>
    <row r="4" spans="1:4" s="364" customFormat="1" ht="15.75" x14ac:dyDescent="0.25">
      <c r="A4" s="515" t="s">
        <v>395</v>
      </c>
      <c r="B4" s="516"/>
      <c r="C4" s="516"/>
      <c r="D4" s="516"/>
    </row>
    <row r="5" spans="1:4" s="364" customFormat="1" ht="15.75" x14ac:dyDescent="0.25">
      <c r="A5" s="515" t="s">
        <v>46</v>
      </c>
      <c r="B5" s="516"/>
      <c r="C5" s="516"/>
      <c r="D5" s="516"/>
    </row>
    <row r="6" spans="1:4" s="364" customFormat="1" ht="15.75" x14ac:dyDescent="0.25">
      <c r="A6" s="515" t="s">
        <v>47</v>
      </c>
      <c r="B6" s="516"/>
      <c r="C6" s="516"/>
      <c r="D6" s="516"/>
    </row>
    <row r="7" spans="1:4" ht="15.75" x14ac:dyDescent="0.25">
      <c r="A7" s="43"/>
      <c r="B7" s="43"/>
      <c r="C7" s="5"/>
      <c r="D7" s="5"/>
    </row>
    <row r="8" spans="1:4" x14ac:dyDescent="0.2">
      <c r="A8" s="5"/>
      <c r="B8" s="5" t="s">
        <v>48</v>
      </c>
      <c r="C8" s="5"/>
      <c r="D8" s="5"/>
    </row>
    <row r="9" spans="1:4" ht="19.899999999999999" customHeight="1" x14ac:dyDescent="0.2">
      <c r="A9" s="59" t="s">
        <v>49</v>
      </c>
      <c r="B9" s="46" t="s">
        <v>5</v>
      </c>
      <c r="C9" s="514" t="s">
        <v>304</v>
      </c>
      <c r="D9" s="514" t="s">
        <v>396</v>
      </c>
    </row>
    <row r="10" spans="1:4" ht="21" customHeight="1" x14ac:dyDescent="0.2">
      <c r="A10" s="60" t="s">
        <v>50</v>
      </c>
      <c r="B10" s="48"/>
      <c r="C10" s="471"/>
      <c r="D10" s="471"/>
    </row>
    <row r="11" spans="1:4" ht="15" customHeight="1" x14ac:dyDescent="0.2">
      <c r="A11" s="71" t="s">
        <v>346</v>
      </c>
      <c r="B11" s="87" t="s">
        <v>277</v>
      </c>
      <c r="C11" s="147">
        <f>SUM(C12)</f>
        <v>131724</v>
      </c>
      <c r="D11" s="147">
        <f>SUM(D12)</f>
        <v>131724</v>
      </c>
    </row>
    <row r="12" spans="1:4" ht="15" customHeight="1" x14ac:dyDescent="0.2">
      <c r="A12" s="80"/>
      <c r="B12" s="262" t="s">
        <v>265</v>
      </c>
      <c r="C12" s="110">
        <v>131724</v>
      </c>
      <c r="D12" s="110">
        <v>131724</v>
      </c>
    </row>
    <row r="13" spans="1:4" ht="15" customHeight="1" x14ac:dyDescent="0.2">
      <c r="A13" s="71" t="s">
        <v>276</v>
      </c>
      <c r="B13" s="256" t="s">
        <v>261</v>
      </c>
      <c r="C13" s="248">
        <f>SUM(C14:C16)</f>
        <v>198035</v>
      </c>
      <c r="D13" s="248">
        <f>SUM(D14:D17)</f>
        <v>162659</v>
      </c>
    </row>
    <row r="14" spans="1:4" ht="15" customHeight="1" x14ac:dyDescent="0.2">
      <c r="A14" s="72"/>
      <c r="B14" s="242" t="s">
        <v>296</v>
      </c>
      <c r="C14" s="218">
        <v>55657</v>
      </c>
      <c r="D14" s="218">
        <v>43842</v>
      </c>
    </row>
    <row r="15" spans="1:4" ht="15" customHeight="1" x14ac:dyDescent="0.2">
      <c r="A15" s="72"/>
      <c r="B15" s="242" t="s">
        <v>283</v>
      </c>
      <c r="C15" s="218">
        <v>4058</v>
      </c>
      <c r="D15" s="218">
        <v>4444</v>
      </c>
    </row>
    <row r="16" spans="1:4" ht="15" customHeight="1" x14ac:dyDescent="0.2">
      <c r="A16" s="161"/>
      <c r="B16" s="242" t="s">
        <v>262</v>
      </c>
      <c r="C16" s="218">
        <v>138320</v>
      </c>
      <c r="D16" s="218">
        <v>112373</v>
      </c>
    </row>
    <row r="17" spans="1:6" ht="15" customHeight="1" x14ac:dyDescent="0.2">
      <c r="A17" s="161"/>
      <c r="B17" s="242" t="s">
        <v>500</v>
      </c>
      <c r="C17" s="218"/>
      <c r="D17" s="218">
        <v>2000</v>
      </c>
    </row>
    <row r="18" spans="1:6" ht="15" customHeight="1" x14ac:dyDescent="0.2">
      <c r="A18" s="84" t="s">
        <v>286</v>
      </c>
      <c r="B18" s="87" t="s">
        <v>263</v>
      </c>
      <c r="C18" s="263">
        <f>SUM(C19)</f>
        <v>2900</v>
      </c>
      <c r="D18" s="263">
        <f>SUM(D19)</f>
        <v>2900</v>
      </c>
    </row>
    <row r="19" spans="1:6" ht="15" customHeight="1" x14ac:dyDescent="0.2">
      <c r="A19" s="86"/>
      <c r="B19" s="262" t="s">
        <v>264</v>
      </c>
      <c r="C19" s="110">
        <v>2900</v>
      </c>
      <c r="D19" s="110">
        <v>2900</v>
      </c>
    </row>
    <row r="20" spans="1:6" ht="15" customHeight="1" x14ac:dyDescent="0.2">
      <c r="A20" s="71" t="s">
        <v>274</v>
      </c>
      <c r="B20" s="87" t="s">
        <v>108</v>
      </c>
      <c r="C20" s="107">
        <f>SUM(C21:C22)</f>
        <v>1103648</v>
      </c>
      <c r="D20" s="107">
        <f>SUM(D21:D22)</f>
        <v>1089027</v>
      </c>
    </row>
    <row r="21" spans="1:6" s="194" customFormat="1" ht="15" customHeight="1" x14ac:dyDescent="0.2">
      <c r="A21" s="211"/>
      <c r="B21" s="464" t="s">
        <v>212</v>
      </c>
      <c r="C21" s="109">
        <v>5000</v>
      </c>
      <c r="D21" s="109">
        <v>28479</v>
      </c>
    </row>
    <row r="22" spans="1:6" s="194" customFormat="1" ht="15" customHeight="1" x14ac:dyDescent="0.2">
      <c r="A22" s="211"/>
      <c r="B22" s="464" t="s">
        <v>251</v>
      </c>
      <c r="C22" s="109">
        <v>1098648</v>
      </c>
      <c r="D22" s="109">
        <v>1060548</v>
      </c>
    </row>
    <row r="23" spans="1:6" ht="15" customHeight="1" x14ac:dyDescent="0.2">
      <c r="A23" s="71" t="s">
        <v>291</v>
      </c>
      <c r="B23" s="207" t="s">
        <v>292</v>
      </c>
      <c r="C23" s="147">
        <f>SUM(C24:C24)</f>
        <v>3477</v>
      </c>
      <c r="D23" s="147">
        <f>SUM(D24:D24)</f>
        <v>3477</v>
      </c>
    </row>
    <row r="24" spans="1:6" ht="15" customHeight="1" x14ac:dyDescent="0.2">
      <c r="A24" s="72"/>
      <c r="B24" s="94" t="s">
        <v>293</v>
      </c>
      <c r="C24" s="132">
        <v>3477</v>
      </c>
      <c r="D24" s="132">
        <v>3477</v>
      </c>
    </row>
    <row r="25" spans="1:6" ht="15" customHeight="1" x14ac:dyDescent="0.2">
      <c r="A25" s="71" t="s">
        <v>547</v>
      </c>
      <c r="B25" s="207" t="s">
        <v>548</v>
      </c>
      <c r="C25" s="147">
        <f>SUM(C26:C26)</f>
        <v>0</v>
      </c>
      <c r="D25" s="147">
        <f>SUM(D26:D26)</f>
        <v>3000</v>
      </c>
    </row>
    <row r="26" spans="1:6" ht="15" customHeight="1" x14ac:dyDescent="0.2">
      <c r="A26" s="72"/>
      <c r="B26" s="94" t="s">
        <v>546</v>
      </c>
      <c r="C26" s="132">
        <v>0</v>
      </c>
      <c r="D26" s="132">
        <v>3000</v>
      </c>
    </row>
    <row r="27" spans="1:6" ht="15" customHeight="1" x14ac:dyDescent="0.2">
      <c r="A27" s="84" t="s">
        <v>533</v>
      </c>
      <c r="B27" s="87" t="s">
        <v>294</v>
      </c>
      <c r="C27" s="263">
        <f>SUM(C28)</f>
        <v>600</v>
      </c>
      <c r="D27" s="263">
        <f>SUM(D28)</f>
        <v>600</v>
      </c>
    </row>
    <row r="28" spans="1:6" ht="15" customHeight="1" x14ac:dyDescent="0.2">
      <c r="A28" s="72"/>
      <c r="B28" s="262" t="s">
        <v>295</v>
      </c>
      <c r="C28" s="110">
        <v>600</v>
      </c>
      <c r="D28" s="110">
        <v>600</v>
      </c>
    </row>
    <row r="29" spans="1:6" ht="15.75" customHeight="1" x14ac:dyDescent="0.2">
      <c r="A29" s="71" t="s">
        <v>536</v>
      </c>
      <c r="B29" s="386" t="s">
        <v>113</v>
      </c>
      <c r="C29" s="147">
        <f>SUM(C30:C35)</f>
        <v>7761</v>
      </c>
      <c r="D29" s="147">
        <f>SUM(D30:D35)</f>
        <v>7761</v>
      </c>
    </row>
    <row r="30" spans="1:6" s="194" customFormat="1" ht="15.75" customHeight="1" x14ac:dyDescent="0.2">
      <c r="A30" s="211"/>
      <c r="B30" s="320" t="s">
        <v>350</v>
      </c>
      <c r="C30" s="321">
        <v>1461</v>
      </c>
      <c r="D30" s="321">
        <v>1461</v>
      </c>
      <c r="E30" s="321"/>
      <c r="F30" s="321"/>
    </row>
    <row r="31" spans="1:6" s="194" customFormat="1" ht="15.75" customHeight="1" x14ac:dyDescent="0.2">
      <c r="A31" s="211"/>
      <c r="B31" s="320" t="s">
        <v>351</v>
      </c>
      <c r="C31" s="321">
        <v>900</v>
      </c>
      <c r="D31" s="321">
        <v>900</v>
      </c>
      <c r="E31" s="321"/>
      <c r="F31" s="321"/>
    </row>
    <row r="32" spans="1:6" s="194" customFormat="1" ht="15.75" customHeight="1" x14ac:dyDescent="0.2">
      <c r="A32" s="211"/>
      <c r="B32" s="320" t="s">
        <v>357</v>
      </c>
      <c r="C32" s="321">
        <v>2000</v>
      </c>
      <c r="D32" s="321">
        <v>2000</v>
      </c>
      <c r="E32" s="321"/>
      <c r="F32" s="321"/>
    </row>
    <row r="33" spans="1:6" s="194" customFormat="1" ht="15.75" customHeight="1" x14ac:dyDescent="0.2">
      <c r="A33" s="211"/>
      <c r="B33" s="320" t="s">
        <v>361</v>
      </c>
      <c r="C33" s="321">
        <v>300</v>
      </c>
      <c r="D33" s="321">
        <v>300</v>
      </c>
      <c r="E33" s="321"/>
      <c r="F33" s="321"/>
    </row>
    <row r="34" spans="1:6" s="194" customFormat="1" ht="15.75" customHeight="1" x14ac:dyDescent="0.2">
      <c r="A34" s="211"/>
      <c r="B34" s="320" t="s">
        <v>235</v>
      </c>
      <c r="C34" s="321">
        <v>100</v>
      </c>
      <c r="D34" s="321">
        <v>100</v>
      </c>
      <c r="E34" s="321"/>
      <c r="F34" s="321"/>
    </row>
    <row r="35" spans="1:6" s="194" customFormat="1" ht="15.75" customHeight="1" x14ac:dyDescent="0.2">
      <c r="A35" s="211"/>
      <c r="B35" s="320" t="s">
        <v>352</v>
      </c>
      <c r="C35" s="321">
        <v>3000</v>
      </c>
      <c r="D35" s="321">
        <v>3000</v>
      </c>
      <c r="E35" s="321"/>
      <c r="F35" s="321"/>
    </row>
    <row r="36" spans="1:6" ht="21" customHeight="1" x14ac:dyDescent="0.2">
      <c r="A36" s="264" t="s">
        <v>250</v>
      </c>
      <c r="B36" s="54" t="s">
        <v>51</v>
      </c>
      <c r="C36" s="89">
        <f>SUM(C11,C13,C18,C20,C23,C27,C29)</f>
        <v>1448145</v>
      </c>
      <c r="D36" s="89">
        <f>SUM(D11,D13,D18,D20,D23,D25,D27,D29)</f>
        <v>1401148</v>
      </c>
    </row>
    <row r="37" spans="1:6" ht="15" customHeight="1" x14ac:dyDescent="0.2">
      <c r="A37" s="72" t="s">
        <v>249</v>
      </c>
      <c r="B37" s="93" t="s">
        <v>129</v>
      </c>
      <c r="C37" s="106"/>
      <c r="D37" s="106"/>
    </row>
    <row r="38" spans="1:6" ht="15" customHeight="1" x14ac:dyDescent="0.2">
      <c r="A38" s="72"/>
      <c r="B38" s="94" t="s">
        <v>240</v>
      </c>
      <c r="C38" s="132">
        <v>27850</v>
      </c>
      <c r="D38" s="132">
        <v>34655</v>
      </c>
    </row>
    <row r="39" spans="1:6" ht="22.5" customHeight="1" x14ac:dyDescent="0.2">
      <c r="A39" s="81" t="s">
        <v>242</v>
      </c>
      <c r="B39" s="54" t="s">
        <v>241</v>
      </c>
      <c r="C39" s="91">
        <v>27850</v>
      </c>
      <c r="D39" s="91">
        <v>34655</v>
      </c>
    </row>
    <row r="40" spans="1:6" ht="15" customHeight="1" x14ac:dyDescent="0.2">
      <c r="A40" s="81"/>
      <c r="B40" s="12" t="s">
        <v>51</v>
      </c>
      <c r="C40" s="90">
        <f>SUM(C36,C39)</f>
        <v>1475995</v>
      </c>
      <c r="D40" s="90">
        <f>SUM(D36,D39)</f>
        <v>1435803</v>
      </c>
    </row>
    <row r="42" spans="1:6" ht="15.75" x14ac:dyDescent="0.25">
      <c r="A42" s="4" t="s">
        <v>665</v>
      </c>
      <c r="B42" s="4"/>
      <c r="C42" s="4"/>
    </row>
    <row r="43" spans="1:6" ht="15.75" x14ac:dyDescent="0.25">
      <c r="A43" s="4"/>
      <c r="B43" s="4"/>
      <c r="C43" s="4"/>
    </row>
    <row r="44" spans="1:6" ht="15.75" x14ac:dyDescent="0.25">
      <c r="A44" s="501" t="s">
        <v>52</v>
      </c>
      <c r="B44" s="516"/>
      <c r="C44" s="516"/>
      <c r="D44" s="516"/>
    </row>
    <row r="45" spans="1:6" ht="15.75" x14ac:dyDescent="0.25">
      <c r="A45" s="515" t="s">
        <v>395</v>
      </c>
      <c r="B45" s="516"/>
      <c r="C45" s="516"/>
      <c r="D45" s="516"/>
    </row>
    <row r="46" spans="1:6" ht="15.75" x14ac:dyDescent="0.25">
      <c r="A46" s="501" t="s">
        <v>97</v>
      </c>
      <c r="B46" s="516"/>
      <c r="C46" s="516"/>
      <c r="D46" s="516"/>
    </row>
    <row r="47" spans="1:6" x14ac:dyDescent="0.2">
      <c r="A47" s="5"/>
      <c r="B47" s="5"/>
      <c r="C47" s="5"/>
    </row>
    <row r="48" spans="1:6" x14ac:dyDescent="0.2">
      <c r="A48" s="5"/>
      <c r="B48" s="5" t="s">
        <v>53</v>
      </c>
      <c r="C48" s="5"/>
    </row>
    <row r="49" spans="1:6" ht="18" customHeight="1" x14ac:dyDescent="0.2">
      <c r="A49" s="46" t="s">
        <v>4</v>
      </c>
      <c r="B49" s="46" t="s">
        <v>5</v>
      </c>
      <c r="C49" s="514" t="s">
        <v>304</v>
      </c>
      <c r="D49" s="514" t="s">
        <v>396</v>
      </c>
    </row>
    <row r="50" spans="1:6" ht="21" customHeight="1" x14ac:dyDescent="0.2">
      <c r="A50" s="47" t="s">
        <v>7</v>
      </c>
      <c r="B50" s="47"/>
      <c r="C50" s="471"/>
      <c r="D50" s="471"/>
    </row>
    <row r="51" spans="1:6" ht="15" customHeight="1" x14ac:dyDescent="0.2">
      <c r="A51" s="84" t="s">
        <v>347</v>
      </c>
      <c r="B51" s="154" t="s">
        <v>139</v>
      </c>
      <c r="C51" s="147">
        <f>SUM(C52:C56)</f>
        <v>11652</v>
      </c>
      <c r="D51" s="147">
        <f>SUM(D52:D56)</f>
        <v>11652</v>
      </c>
    </row>
    <row r="52" spans="1:6" ht="15" customHeight="1" x14ac:dyDescent="0.2">
      <c r="A52" s="85"/>
      <c r="B52" s="26" t="s">
        <v>207</v>
      </c>
      <c r="C52" s="132">
        <v>652</v>
      </c>
      <c r="D52" s="132">
        <v>652</v>
      </c>
    </row>
    <row r="53" spans="1:6" ht="15" customHeight="1" x14ac:dyDescent="0.2">
      <c r="A53" s="85"/>
      <c r="B53" s="26" t="s">
        <v>107</v>
      </c>
      <c r="C53" s="132">
        <v>1500</v>
      </c>
      <c r="D53" s="132">
        <v>1500</v>
      </c>
    </row>
    <row r="54" spans="1:6" ht="15" customHeight="1" x14ac:dyDescent="0.2">
      <c r="A54" s="85"/>
      <c r="B54" s="26" t="s">
        <v>216</v>
      </c>
      <c r="C54" s="132">
        <v>2000</v>
      </c>
      <c r="D54" s="132">
        <v>2000</v>
      </c>
    </row>
    <row r="55" spans="1:6" ht="15" customHeight="1" x14ac:dyDescent="0.2">
      <c r="A55" s="85"/>
      <c r="B55" s="26" t="s">
        <v>344</v>
      </c>
      <c r="C55" s="132">
        <v>2500</v>
      </c>
      <c r="D55" s="132">
        <v>2500</v>
      </c>
    </row>
    <row r="56" spans="1:6" ht="15" customHeight="1" x14ac:dyDescent="0.2">
      <c r="A56" s="85"/>
      <c r="B56" s="26" t="s">
        <v>208</v>
      </c>
      <c r="C56" s="132">
        <v>5000</v>
      </c>
      <c r="D56" s="132">
        <v>5000</v>
      </c>
    </row>
    <row r="57" spans="1:6" ht="15" customHeight="1" x14ac:dyDescent="0.2">
      <c r="A57" s="81" t="s">
        <v>250</v>
      </c>
      <c r="B57" s="241" t="s">
        <v>120</v>
      </c>
      <c r="C57" s="91">
        <f>SUM(C51)</f>
        <v>11652</v>
      </c>
      <c r="D57" s="91">
        <f>SUM(D51)</f>
        <v>11652</v>
      </c>
    </row>
    <row r="58" spans="1:6" ht="15.75" customHeight="1" x14ac:dyDescent="0.2">
      <c r="A58" s="84" t="s">
        <v>242</v>
      </c>
      <c r="B58" s="207" t="s">
        <v>285</v>
      </c>
      <c r="C58" s="147">
        <v>120</v>
      </c>
      <c r="D58" s="147">
        <v>120</v>
      </c>
    </row>
    <row r="59" spans="1:6" s="194" customFormat="1" ht="15" customHeight="1" x14ac:dyDescent="0.2">
      <c r="A59" s="296"/>
      <c r="B59" s="380" t="s">
        <v>164</v>
      </c>
      <c r="C59" s="110">
        <v>120</v>
      </c>
      <c r="D59" s="110">
        <v>120</v>
      </c>
      <c r="F59" s="295"/>
    </row>
    <row r="60" spans="1:6" ht="21" customHeight="1" x14ac:dyDescent="0.2">
      <c r="A60" s="294"/>
      <c r="B60" s="244" t="s">
        <v>236</v>
      </c>
      <c r="C60" s="243">
        <f>SUM(C57,C58)</f>
        <v>11772</v>
      </c>
      <c r="D60" s="243">
        <f>SUM(D57,D58)</f>
        <v>11772</v>
      </c>
    </row>
  </sheetData>
  <mergeCells count="11">
    <mergeCell ref="C9:C10"/>
    <mergeCell ref="C49:C50"/>
    <mergeCell ref="D9:D10"/>
    <mergeCell ref="A4:D4"/>
    <mergeCell ref="A3:D3"/>
    <mergeCell ref="A5:D5"/>
    <mergeCell ref="A6:D6"/>
    <mergeCell ref="D49:D50"/>
    <mergeCell ref="A45:D45"/>
    <mergeCell ref="A44:D44"/>
    <mergeCell ref="A46:D46"/>
  </mergeCells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95" firstPageNumber="16" orientation="portrait" r:id="rId1"/>
  <headerFooter alignWithMargins="0">
    <oddFooter>&amp;P. oldal</oddFooter>
  </headerFooter>
  <rowBreaks count="1" manualBreakCount="1">
    <brk id="4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03"/>
  <sheetViews>
    <sheetView tabSelected="1" view="pageBreakPreview" topLeftCell="A40" zoomScaleNormal="100" workbookViewId="0"/>
  </sheetViews>
  <sheetFormatPr defaultRowHeight="12.75" x14ac:dyDescent="0.2"/>
  <cols>
    <col min="1" max="1" width="6.7109375" customWidth="1"/>
    <col min="2" max="2" width="48.42578125" customWidth="1"/>
    <col min="3" max="3" width="9.28515625" customWidth="1"/>
    <col min="4" max="4" width="8.140625" customWidth="1"/>
    <col min="5" max="5" width="8.85546875" customWidth="1"/>
  </cols>
  <sheetData>
    <row r="1" spans="1:8" ht="15.75" x14ac:dyDescent="0.25">
      <c r="A1" s="43" t="s">
        <v>666</v>
      </c>
      <c r="B1" s="43"/>
      <c r="C1" s="43"/>
      <c r="D1" s="43"/>
      <c r="E1" s="43"/>
    </row>
    <row r="2" spans="1:8" ht="15.75" x14ac:dyDescent="0.25">
      <c r="A2" s="43"/>
      <c r="B2" s="43"/>
      <c r="C2" s="43"/>
      <c r="D2" s="43"/>
      <c r="E2" s="43"/>
    </row>
    <row r="3" spans="1:8" ht="15.75" x14ac:dyDescent="0.25">
      <c r="A3" s="515" t="s">
        <v>399</v>
      </c>
      <c r="B3" s="516"/>
      <c r="C3" s="516"/>
      <c r="D3" s="516"/>
      <c r="E3" s="516"/>
      <c r="F3" s="516"/>
      <c r="G3" s="516"/>
      <c r="H3" s="516"/>
    </row>
    <row r="4" spans="1:8" ht="15.75" x14ac:dyDescent="0.25">
      <c r="A4" s="515" t="s">
        <v>382</v>
      </c>
      <c r="B4" s="516"/>
      <c r="C4" s="516"/>
      <c r="D4" s="516"/>
      <c r="E4" s="516"/>
      <c r="F4" s="516"/>
      <c r="G4" s="516"/>
      <c r="H4" s="516"/>
    </row>
    <row r="5" spans="1:8" ht="15.75" x14ac:dyDescent="0.25">
      <c r="A5" s="515" t="s">
        <v>398</v>
      </c>
      <c r="B5" s="516"/>
      <c r="C5" s="516"/>
      <c r="D5" s="516"/>
      <c r="E5" s="516"/>
      <c r="F5" s="516"/>
      <c r="G5" s="516"/>
      <c r="H5" s="516"/>
    </row>
    <row r="6" spans="1:8" ht="15.75" x14ac:dyDescent="0.25">
      <c r="A6" s="515" t="s">
        <v>400</v>
      </c>
      <c r="B6" s="516"/>
      <c r="C6" s="516"/>
      <c r="D6" s="516"/>
      <c r="E6" s="516"/>
      <c r="F6" s="516"/>
      <c r="G6" s="516"/>
      <c r="H6" s="516"/>
    </row>
    <row r="7" spans="1:8" x14ac:dyDescent="0.2">
      <c r="A7" s="5"/>
      <c r="B7" s="5"/>
      <c r="C7" s="5"/>
      <c r="D7" s="5"/>
      <c r="E7" s="5"/>
    </row>
    <row r="8" spans="1:8" x14ac:dyDescent="0.2">
      <c r="A8" s="5"/>
      <c r="B8" s="5"/>
      <c r="C8" s="5"/>
      <c r="D8" s="5" t="s">
        <v>100</v>
      </c>
      <c r="E8" s="5"/>
    </row>
    <row r="9" spans="1:8" ht="12.75" customHeight="1" x14ac:dyDescent="0.2">
      <c r="A9" s="46" t="s">
        <v>49</v>
      </c>
      <c r="B9" s="46" t="s">
        <v>5</v>
      </c>
      <c r="C9" s="49"/>
      <c r="D9" s="50" t="s">
        <v>304</v>
      </c>
      <c r="E9" s="51"/>
      <c r="F9" s="49"/>
      <c r="G9" s="50" t="s">
        <v>396</v>
      </c>
      <c r="H9" s="51"/>
    </row>
    <row r="10" spans="1:8" ht="12.75" customHeight="1" x14ac:dyDescent="0.2">
      <c r="A10" s="48" t="s">
        <v>50</v>
      </c>
      <c r="B10" s="48"/>
      <c r="C10" s="52" t="s">
        <v>57</v>
      </c>
      <c r="D10" s="52" t="s">
        <v>58</v>
      </c>
      <c r="E10" s="52" t="s">
        <v>6</v>
      </c>
      <c r="F10" s="52" t="s">
        <v>57</v>
      </c>
      <c r="G10" s="52" t="s">
        <v>58</v>
      </c>
      <c r="H10" s="52" t="s">
        <v>6</v>
      </c>
    </row>
    <row r="11" spans="1:8" ht="12.75" customHeight="1" x14ac:dyDescent="0.2">
      <c r="A11" s="137" t="s">
        <v>267</v>
      </c>
      <c r="B11" s="267" t="s">
        <v>258</v>
      </c>
      <c r="C11" s="245">
        <f>SUM(C12)</f>
        <v>1152</v>
      </c>
      <c r="D11" s="245">
        <f t="shared" ref="D11:H11" si="0">SUM(D12)</f>
        <v>311</v>
      </c>
      <c r="E11" s="104">
        <f t="shared" si="0"/>
        <v>1463</v>
      </c>
      <c r="F11" s="245">
        <f>SUM(F12)</f>
        <v>1152</v>
      </c>
      <c r="G11" s="245">
        <f t="shared" si="0"/>
        <v>311</v>
      </c>
      <c r="H11" s="104">
        <f t="shared" si="0"/>
        <v>1463</v>
      </c>
    </row>
    <row r="12" spans="1:8" ht="12.75" customHeight="1" x14ac:dyDescent="0.2">
      <c r="A12" s="47"/>
      <c r="B12" s="268" t="s">
        <v>321</v>
      </c>
      <c r="C12" s="79">
        <v>1152</v>
      </c>
      <c r="D12" s="79">
        <v>311</v>
      </c>
      <c r="E12" s="148">
        <f>SUM(C12:D12)</f>
        <v>1463</v>
      </c>
      <c r="F12" s="79">
        <v>1152</v>
      </c>
      <c r="G12" s="79">
        <v>311</v>
      </c>
      <c r="H12" s="148">
        <f>SUM(F12:G12)</f>
        <v>1463</v>
      </c>
    </row>
    <row r="13" spans="1:8" ht="12.75" customHeight="1" x14ac:dyDescent="0.2">
      <c r="A13" s="137" t="s">
        <v>349</v>
      </c>
      <c r="B13" s="256" t="s">
        <v>362</v>
      </c>
      <c r="C13" s="323">
        <v>6000</v>
      </c>
      <c r="D13" s="323">
        <v>0</v>
      </c>
      <c r="E13" s="159">
        <v>6000</v>
      </c>
      <c r="F13" s="323">
        <v>6000</v>
      </c>
      <c r="G13" s="323">
        <v>0</v>
      </c>
      <c r="H13" s="159">
        <v>6000</v>
      </c>
    </row>
    <row r="14" spans="1:8" ht="12.75" customHeight="1" x14ac:dyDescent="0.2">
      <c r="A14" s="161"/>
      <c r="B14" s="242" t="s">
        <v>363</v>
      </c>
      <c r="C14" s="257">
        <v>6000</v>
      </c>
      <c r="D14" s="257"/>
      <c r="E14" s="179">
        <v>6000</v>
      </c>
      <c r="F14" s="257">
        <v>6000</v>
      </c>
      <c r="G14" s="257"/>
      <c r="H14" s="179">
        <v>6000</v>
      </c>
    </row>
    <row r="15" spans="1:8" ht="12" customHeight="1" x14ac:dyDescent="0.2">
      <c r="A15" s="71" t="s">
        <v>348</v>
      </c>
      <c r="B15" s="162" t="s">
        <v>128</v>
      </c>
      <c r="C15" s="100">
        <f>SUM(C16)</f>
        <v>3780</v>
      </c>
      <c r="D15" s="100">
        <f t="shared" ref="D15:H15" si="1">SUM(D16)</f>
        <v>1020</v>
      </c>
      <c r="E15" s="100">
        <f t="shared" si="1"/>
        <v>4800</v>
      </c>
      <c r="F15" s="100">
        <f>SUM(F16)</f>
        <v>3780</v>
      </c>
      <c r="G15" s="100">
        <f t="shared" si="1"/>
        <v>1020</v>
      </c>
      <c r="H15" s="100">
        <f t="shared" si="1"/>
        <v>4800</v>
      </c>
    </row>
    <row r="16" spans="1:8" ht="12" customHeight="1" x14ac:dyDescent="0.2">
      <c r="A16" s="80"/>
      <c r="B16" s="271" t="s">
        <v>342</v>
      </c>
      <c r="C16" s="163">
        <v>3780</v>
      </c>
      <c r="D16" s="163">
        <v>1020</v>
      </c>
      <c r="E16" s="163">
        <f>SUM(C16:D16)</f>
        <v>4800</v>
      </c>
      <c r="F16" s="163">
        <v>3780</v>
      </c>
      <c r="G16" s="163">
        <v>1020</v>
      </c>
      <c r="H16" s="163">
        <f>SUM(F16:G16)</f>
        <v>4800</v>
      </c>
    </row>
    <row r="17" spans="1:9" ht="12.75" customHeight="1" x14ac:dyDescent="0.2">
      <c r="A17" s="266" t="s">
        <v>286</v>
      </c>
      <c r="B17" s="158" t="s">
        <v>259</v>
      </c>
      <c r="C17" s="260">
        <v>5400</v>
      </c>
      <c r="D17" s="260">
        <v>1458</v>
      </c>
      <c r="E17" s="260">
        <f>SUM(E18)</f>
        <v>6858</v>
      </c>
      <c r="F17" s="260">
        <v>5400</v>
      </c>
      <c r="G17" s="260">
        <v>1458</v>
      </c>
      <c r="H17" s="260">
        <f>SUM(H18)</f>
        <v>7233</v>
      </c>
    </row>
    <row r="18" spans="1:9" ht="12.75" customHeight="1" x14ac:dyDescent="0.2">
      <c r="A18" s="266"/>
      <c r="B18" s="155" t="s">
        <v>324</v>
      </c>
      <c r="C18" s="156">
        <v>5400</v>
      </c>
      <c r="D18" s="157">
        <v>1458</v>
      </c>
      <c r="E18" s="156">
        <f>SUM(C18:D18)</f>
        <v>6858</v>
      </c>
      <c r="F18" s="156">
        <v>5695</v>
      </c>
      <c r="G18" s="157">
        <v>1538</v>
      </c>
      <c r="H18" s="156">
        <f>SUM(F18:G18)</f>
        <v>7233</v>
      </c>
    </row>
    <row r="19" spans="1:9" ht="12.75" customHeight="1" x14ac:dyDescent="0.2">
      <c r="A19" s="137" t="s">
        <v>271</v>
      </c>
      <c r="B19" s="92" t="s">
        <v>238</v>
      </c>
      <c r="C19" s="104">
        <f t="shared" ref="C19:H19" si="2">SUM(C20:C21)</f>
        <v>2756</v>
      </c>
      <c r="D19" s="160">
        <f t="shared" si="2"/>
        <v>744</v>
      </c>
      <c r="E19" s="104">
        <f t="shared" si="2"/>
        <v>3500</v>
      </c>
      <c r="F19" s="104">
        <f t="shared" si="2"/>
        <v>2756</v>
      </c>
      <c r="G19" s="160">
        <f t="shared" si="2"/>
        <v>744</v>
      </c>
      <c r="H19" s="104">
        <f t="shared" si="2"/>
        <v>3500</v>
      </c>
    </row>
    <row r="20" spans="1:9" s="194" customFormat="1" ht="12.75" customHeight="1" x14ac:dyDescent="0.2">
      <c r="A20" s="177"/>
      <c r="B20" s="155" t="s">
        <v>358</v>
      </c>
      <c r="C20" s="179">
        <v>1181</v>
      </c>
      <c r="D20" s="178">
        <v>319</v>
      </c>
      <c r="E20" s="179">
        <f>SUM(C20:D20)</f>
        <v>1500</v>
      </c>
      <c r="F20" s="179">
        <v>1181</v>
      </c>
      <c r="G20" s="178">
        <v>319</v>
      </c>
      <c r="H20" s="179">
        <f>SUM(F20:G20)</f>
        <v>1500</v>
      </c>
    </row>
    <row r="21" spans="1:9" s="194" customFormat="1" ht="12.75" customHeight="1" x14ac:dyDescent="0.2">
      <c r="A21" s="246"/>
      <c r="B21" s="170" t="s">
        <v>359</v>
      </c>
      <c r="C21" s="148">
        <v>1575</v>
      </c>
      <c r="D21" s="180">
        <v>425</v>
      </c>
      <c r="E21" s="148">
        <f>SUM(C21:D21)</f>
        <v>2000</v>
      </c>
      <c r="F21" s="148">
        <v>1575</v>
      </c>
      <c r="G21" s="180">
        <v>425</v>
      </c>
      <c r="H21" s="148">
        <f>SUM(F21:G21)</f>
        <v>2000</v>
      </c>
      <c r="I21" s="194">
        <v>425</v>
      </c>
    </row>
    <row r="22" spans="1:9" ht="12.75" customHeight="1" x14ac:dyDescent="0.2">
      <c r="A22" s="266" t="s">
        <v>272</v>
      </c>
      <c r="B22" s="158" t="s">
        <v>273</v>
      </c>
      <c r="C22" s="260">
        <f t="shared" ref="C22:H22" si="3">SUM(C23:C25)</f>
        <v>6587</v>
      </c>
      <c r="D22" s="260">
        <f t="shared" si="3"/>
        <v>1778</v>
      </c>
      <c r="E22" s="260">
        <f t="shared" si="3"/>
        <v>8365</v>
      </c>
      <c r="F22" s="260">
        <f t="shared" si="3"/>
        <v>21087</v>
      </c>
      <c r="G22" s="260">
        <f t="shared" si="3"/>
        <v>5693</v>
      </c>
      <c r="H22" s="260">
        <f t="shared" si="3"/>
        <v>26780</v>
      </c>
    </row>
    <row r="23" spans="1:9" s="316" customFormat="1" ht="12.75" customHeight="1" x14ac:dyDescent="0.2">
      <c r="A23" s="209"/>
      <c r="B23" s="155" t="s">
        <v>360</v>
      </c>
      <c r="C23" s="156">
        <v>3937</v>
      </c>
      <c r="D23" s="157">
        <v>1063</v>
      </c>
      <c r="E23" s="156">
        <f>SUM(C23:D23)</f>
        <v>5000</v>
      </c>
      <c r="F23" s="156">
        <v>3937</v>
      </c>
      <c r="G23" s="157">
        <v>1063</v>
      </c>
      <c r="H23" s="156">
        <f>SUM(F23:G23)</f>
        <v>5000</v>
      </c>
    </row>
    <row r="24" spans="1:9" s="316" customFormat="1" ht="12.75" customHeight="1" x14ac:dyDescent="0.2">
      <c r="A24" s="209"/>
      <c r="B24" s="155" t="s">
        <v>528</v>
      </c>
      <c r="C24" s="156"/>
      <c r="D24" s="157"/>
      <c r="E24" s="156"/>
      <c r="F24" s="156">
        <v>14500</v>
      </c>
      <c r="G24" s="157">
        <v>3915</v>
      </c>
      <c r="H24" s="156">
        <f>SUM(F24:G24)</f>
        <v>18415</v>
      </c>
    </row>
    <row r="25" spans="1:9" s="316" customFormat="1" ht="12.75" customHeight="1" x14ac:dyDescent="0.2">
      <c r="A25" s="209"/>
      <c r="B25" s="155" t="s">
        <v>325</v>
      </c>
      <c r="C25" s="156">
        <v>2650</v>
      </c>
      <c r="D25" s="157">
        <v>715</v>
      </c>
      <c r="E25" s="156">
        <f>SUM(C25:D25)</f>
        <v>3365</v>
      </c>
      <c r="F25" s="156">
        <v>2650</v>
      </c>
      <c r="G25" s="157">
        <v>715</v>
      </c>
      <c r="H25" s="156">
        <f>SUM(F25:G25)</f>
        <v>3365</v>
      </c>
    </row>
    <row r="26" spans="1:9" ht="12.75" customHeight="1" x14ac:dyDescent="0.2">
      <c r="A26" s="137" t="s">
        <v>274</v>
      </c>
      <c r="B26" s="92" t="s">
        <v>260</v>
      </c>
      <c r="C26" s="103">
        <f t="shared" ref="C26:H26" si="4">SUM(C27:C35)</f>
        <v>154245</v>
      </c>
      <c r="D26" s="259">
        <f t="shared" si="4"/>
        <v>41645</v>
      </c>
      <c r="E26" s="259">
        <f t="shared" si="4"/>
        <v>195890</v>
      </c>
      <c r="F26" s="103">
        <f t="shared" si="4"/>
        <v>160245</v>
      </c>
      <c r="G26" s="259">
        <f t="shared" si="4"/>
        <v>41645</v>
      </c>
      <c r="H26" s="259">
        <f t="shared" si="4"/>
        <v>201890</v>
      </c>
    </row>
    <row r="27" spans="1:9" ht="12.75" customHeight="1" x14ac:dyDescent="0.2">
      <c r="A27" s="177"/>
      <c r="B27" s="155" t="s">
        <v>237</v>
      </c>
      <c r="C27" s="156">
        <v>3937</v>
      </c>
      <c r="D27" s="157">
        <v>1063</v>
      </c>
      <c r="E27" s="156">
        <f t="shared" ref="E27:E37" si="5">SUM(C27:D27)</f>
        <v>5000</v>
      </c>
      <c r="F27" s="156">
        <v>3937</v>
      </c>
      <c r="G27" s="157">
        <v>1063</v>
      </c>
      <c r="H27" s="156">
        <f t="shared" ref="H27:H37" si="6">SUM(F27:G27)</f>
        <v>5000</v>
      </c>
    </row>
    <row r="28" spans="1:9" ht="12.75" customHeight="1" x14ac:dyDescent="0.2">
      <c r="A28" s="177"/>
      <c r="B28" s="155" t="s">
        <v>326</v>
      </c>
      <c r="C28" s="156">
        <v>11811</v>
      </c>
      <c r="D28" s="157">
        <v>3189</v>
      </c>
      <c r="E28" s="156">
        <f t="shared" si="5"/>
        <v>15000</v>
      </c>
      <c r="F28" s="156">
        <v>11811</v>
      </c>
      <c r="G28" s="157">
        <v>3189</v>
      </c>
      <c r="H28" s="156">
        <f t="shared" si="6"/>
        <v>15000</v>
      </c>
    </row>
    <row r="29" spans="1:9" ht="12.75" customHeight="1" x14ac:dyDescent="0.2">
      <c r="A29" s="177"/>
      <c r="B29" s="155" t="s">
        <v>327</v>
      </c>
      <c r="C29" s="156">
        <v>8268</v>
      </c>
      <c r="D29" s="157">
        <v>2232</v>
      </c>
      <c r="E29" s="156">
        <f t="shared" si="5"/>
        <v>10500</v>
      </c>
      <c r="F29" s="156">
        <v>8268</v>
      </c>
      <c r="G29" s="157">
        <v>2232</v>
      </c>
      <c r="H29" s="156">
        <f t="shared" si="6"/>
        <v>10500</v>
      </c>
    </row>
    <row r="30" spans="1:9" ht="12.75" customHeight="1" x14ac:dyDescent="0.2">
      <c r="A30" s="177"/>
      <c r="B30" s="155" t="s">
        <v>529</v>
      </c>
      <c r="C30" s="156"/>
      <c r="D30" s="157"/>
      <c r="E30" s="156"/>
      <c r="F30" s="156">
        <v>6000</v>
      </c>
      <c r="G30" s="157"/>
      <c r="H30" s="156">
        <f t="shared" si="6"/>
        <v>6000</v>
      </c>
    </row>
    <row r="31" spans="1:9" ht="12.75" customHeight="1" x14ac:dyDescent="0.2">
      <c r="A31" s="177"/>
      <c r="B31" s="155" t="s">
        <v>328</v>
      </c>
      <c r="C31" s="156">
        <v>6300</v>
      </c>
      <c r="D31" s="157">
        <v>1700</v>
      </c>
      <c r="E31" s="156">
        <f t="shared" si="5"/>
        <v>8000</v>
      </c>
      <c r="F31" s="156">
        <v>6300</v>
      </c>
      <c r="G31" s="157">
        <v>1700</v>
      </c>
      <c r="H31" s="156">
        <f t="shared" si="6"/>
        <v>8000</v>
      </c>
    </row>
    <row r="32" spans="1:9" ht="12.75" customHeight="1" x14ac:dyDescent="0.2">
      <c r="A32" s="177"/>
      <c r="B32" s="155" t="s">
        <v>355</v>
      </c>
      <c r="C32" s="156">
        <v>5394</v>
      </c>
      <c r="D32" s="157">
        <v>1456</v>
      </c>
      <c r="E32" s="156">
        <f t="shared" si="5"/>
        <v>6850</v>
      </c>
      <c r="F32" s="156">
        <v>5394</v>
      </c>
      <c r="G32" s="157">
        <v>1456</v>
      </c>
      <c r="H32" s="156">
        <f t="shared" si="6"/>
        <v>6850</v>
      </c>
    </row>
    <row r="33" spans="1:8" ht="12.75" customHeight="1" x14ac:dyDescent="0.2">
      <c r="A33" s="177"/>
      <c r="B33" s="155" t="s">
        <v>329</v>
      </c>
      <c r="C33" s="156">
        <v>3937</v>
      </c>
      <c r="D33" s="157">
        <v>1063</v>
      </c>
      <c r="E33" s="156">
        <f t="shared" si="5"/>
        <v>5000</v>
      </c>
      <c r="F33" s="156">
        <v>3937</v>
      </c>
      <c r="G33" s="157">
        <v>1063</v>
      </c>
      <c r="H33" s="156">
        <f t="shared" si="6"/>
        <v>5000</v>
      </c>
    </row>
    <row r="34" spans="1:8" ht="12.75" customHeight="1" x14ac:dyDescent="0.2">
      <c r="A34" s="177"/>
      <c r="B34" s="155" t="s">
        <v>330</v>
      </c>
      <c r="C34" s="156">
        <v>2000</v>
      </c>
      <c r="D34" s="157">
        <v>540</v>
      </c>
      <c r="E34" s="156">
        <f t="shared" si="5"/>
        <v>2540</v>
      </c>
      <c r="F34" s="156">
        <v>2000</v>
      </c>
      <c r="G34" s="157">
        <v>540</v>
      </c>
      <c r="H34" s="156">
        <f t="shared" si="6"/>
        <v>2540</v>
      </c>
    </row>
    <row r="35" spans="1:8" ht="12.75" customHeight="1" x14ac:dyDescent="0.2">
      <c r="A35" s="246"/>
      <c r="B35" s="170" t="s">
        <v>331</v>
      </c>
      <c r="C35" s="258">
        <v>112598</v>
      </c>
      <c r="D35" s="166">
        <v>30402</v>
      </c>
      <c r="E35" s="258">
        <f t="shared" si="5"/>
        <v>143000</v>
      </c>
      <c r="F35" s="258">
        <v>112598</v>
      </c>
      <c r="G35" s="166">
        <v>30402</v>
      </c>
      <c r="H35" s="258">
        <f t="shared" si="6"/>
        <v>143000</v>
      </c>
    </row>
    <row r="36" spans="1:8" ht="12.75" customHeight="1" x14ac:dyDescent="0.2">
      <c r="A36" s="138" t="s">
        <v>291</v>
      </c>
      <c r="B36" s="158" t="s">
        <v>332</v>
      </c>
      <c r="C36" s="260">
        <v>1969</v>
      </c>
      <c r="D36" s="298">
        <v>531</v>
      </c>
      <c r="E36" s="260">
        <f t="shared" si="5"/>
        <v>2500</v>
      </c>
      <c r="F36" s="260">
        <v>1969</v>
      </c>
      <c r="G36" s="298">
        <v>531</v>
      </c>
      <c r="H36" s="260">
        <f t="shared" si="6"/>
        <v>2500</v>
      </c>
    </row>
    <row r="37" spans="1:8" ht="12.75" customHeight="1" x14ac:dyDescent="0.2">
      <c r="A37" s="177"/>
      <c r="B37" s="155" t="s">
        <v>343</v>
      </c>
      <c r="C37" s="156">
        <v>1969</v>
      </c>
      <c r="D37" s="157">
        <v>531</v>
      </c>
      <c r="E37" s="156">
        <f t="shared" si="5"/>
        <v>2500</v>
      </c>
      <c r="F37" s="156">
        <v>1969</v>
      </c>
      <c r="G37" s="157">
        <v>531</v>
      </c>
      <c r="H37" s="156">
        <f t="shared" si="6"/>
        <v>2500</v>
      </c>
    </row>
    <row r="38" spans="1:8" ht="12.75" customHeight="1" x14ac:dyDescent="0.2">
      <c r="A38" s="138" t="s">
        <v>505</v>
      </c>
      <c r="B38" s="158" t="s">
        <v>530</v>
      </c>
      <c r="C38" s="260">
        <v>0</v>
      </c>
      <c r="D38" s="298">
        <v>0</v>
      </c>
      <c r="E38" s="260">
        <f t="shared" ref="E38" si="7">SUM(C38:D38)</f>
        <v>0</v>
      </c>
      <c r="F38" s="260">
        <f>SUM(F39)</f>
        <v>126</v>
      </c>
      <c r="G38" s="260">
        <f t="shared" ref="G38:H38" si="8">SUM(G39)</f>
        <v>34</v>
      </c>
      <c r="H38" s="260">
        <f t="shared" si="8"/>
        <v>160</v>
      </c>
    </row>
    <row r="39" spans="1:8" ht="12.75" customHeight="1" x14ac:dyDescent="0.2">
      <c r="A39" s="177"/>
      <c r="B39" s="155" t="s">
        <v>507</v>
      </c>
      <c r="C39" s="156"/>
      <c r="D39" s="157"/>
      <c r="E39" s="156"/>
      <c r="F39" s="156">
        <v>126</v>
      </c>
      <c r="G39" s="156">
        <v>34</v>
      </c>
      <c r="H39" s="156">
        <f>SUM(F39:G39)</f>
        <v>160</v>
      </c>
    </row>
    <row r="40" spans="1:8" ht="12.75" customHeight="1" x14ac:dyDescent="0.2">
      <c r="A40" s="137" t="s">
        <v>531</v>
      </c>
      <c r="B40" s="92" t="s">
        <v>141</v>
      </c>
      <c r="C40" s="104">
        <f t="shared" ref="C40:H40" si="9">SUM(C41:C45)</f>
        <v>18899</v>
      </c>
      <c r="D40" s="104">
        <f t="shared" si="9"/>
        <v>3591</v>
      </c>
      <c r="E40" s="104">
        <f t="shared" si="9"/>
        <v>22490</v>
      </c>
      <c r="F40" s="104">
        <f t="shared" si="9"/>
        <v>18899</v>
      </c>
      <c r="G40" s="104">
        <f t="shared" si="9"/>
        <v>3591</v>
      </c>
      <c r="H40" s="104">
        <f t="shared" si="9"/>
        <v>22490</v>
      </c>
    </row>
    <row r="41" spans="1:8" ht="12.75" customHeight="1" x14ac:dyDescent="0.2">
      <c r="A41" s="177"/>
      <c r="B41" s="155" t="s">
        <v>247</v>
      </c>
      <c r="C41" s="156">
        <v>5600</v>
      </c>
      <c r="D41" s="157">
        <v>0</v>
      </c>
      <c r="E41" s="156">
        <f t="shared" ref="E41" si="10">SUM(C41:D41)</f>
        <v>5600</v>
      </c>
      <c r="F41" s="156">
        <v>5600</v>
      </c>
      <c r="G41" s="157">
        <v>0</v>
      </c>
      <c r="H41" s="156">
        <f t="shared" ref="H41" si="11">SUM(F41:G41)</f>
        <v>5600</v>
      </c>
    </row>
    <row r="42" spans="1:8" ht="12.75" customHeight="1" x14ac:dyDescent="0.2">
      <c r="A42" s="177"/>
      <c r="B42" s="155" t="s">
        <v>337</v>
      </c>
      <c r="C42" s="156">
        <v>1181</v>
      </c>
      <c r="D42" s="157">
        <v>319</v>
      </c>
      <c r="E42" s="156">
        <f>SUM(C42:D42)</f>
        <v>1500</v>
      </c>
      <c r="F42" s="156">
        <v>1181</v>
      </c>
      <c r="G42" s="157">
        <v>319</v>
      </c>
      <c r="H42" s="156">
        <f>SUM(F42:G42)</f>
        <v>1500</v>
      </c>
    </row>
    <row r="43" spans="1:8" ht="12.75" customHeight="1" x14ac:dyDescent="0.2">
      <c r="A43" s="177"/>
      <c r="B43" s="155" t="s">
        <v>334</v>
      </c>
      <c r="C43" s="156">
        <v>1094</v>
      </c>
      <c r="D43" s="157">
        <v>296</v>
      </c>
      <c r="E43" s="156">
        <f t="shared" ref="E43:E45" si="12">SUM(C43:D43)</f>
        <v>1390</v>
      </c>
      <c r="F43" s="156">
        <v>1094</v>
      </c>
      <c r="G43" s="157">
        <v>296</v>
      </c>
      <c r="H43" s="156">
        <f t="shared" ref="H43:H45" si="13">SUM(F43:G43)</f>
        <v>1390</v>
      </c>
    </row>
    <row r="44" spans="1:8" ht="12.75" customHeight="1" x14ac:dyDescent="0.2">
      <c r="A44" s="177"/>
      <c r="B44" s="155" t="s">
        <v>335</v>
      </c>
      <c r="C44" s="156">
        <v>3150</v>
      </c>
      <c r="D44" s="157">
        <v>850</v>
      </c>
      <c r="E44" s="156">
        <f t="shared" si="12"/>
        <v>4000</v>
      </c>
      <c r="F44" s="156">
        <v>3150</v>
      </c>
      <c r="G44" s="157">
        <v>850</v>
      </c>
      <c r="H44" s="156">
        <f t="shared" si="13"/>
        <v>4000</v>
      </c>
    </row>
    <row r="45" spans="1:8" ht="12.75" customHeight="1" x14ac:dyDescent="0.2">
      <c r="A45" s="246"/>
      <c r="B45" s="170" t="s">
        <v>336</v>
      </c>
      <c r="C45" s="258">
        <v>7874</v>
      </c>
      <c r="D45" s="166">
        <v>2126</v>
      </c>
      <c r="E45" s="258">
        <f t="shared" si="12"/>
        <v>10000</v>
      </c>
      <c r="F45" s="258">
        <v>7874</v>
      </c>
      <c r="G45" s="166">
        <v>2126</v>
      </c>
      <c r="H45" s="258">
        <f t="shared" si="13"/>
        <v>10000</v>
      </c>
    </row>
    <row r="46" spans="1:8" ht="12.75" customHeight="1" x14ac:dyDescent="0.2">
      <c r="A46" s="318" t="s">
        <v>505</v>
      </c>
      <c r="B46" s="462" t="s">
        <v>506</v>
      </c>
      <c r="C46" s="103"/>
      <c r="D46" s="259"/>
      <c r="E46" s="103"/>
      <c r="F46" s="103">
        <f>SUM(F47)</f>
        <v>126</v>
      </c>
      <c r="G46" s="103">
        <f>SUM(G47)</f>
        <v>34</v>
      </c>
      <c r="H46" s="103">
        <f>SUM(F46:G46)</f>
        <v>160</v>
      </c>
    </row>
    <row r="47" spans="1:8" ht="12.75" customHeight="1" x14ac:dyDescent="0.2">
      <c r="A47" s="319"/>
      <c r="B47" s="170" t="s">
        <v>507</v>
      </c>
      <c r="C47" s="258"/>
      <c r="D47" s="166"/>
      <c r="E47" s="258"/>
      <c r="F47" s="258">
        <v>126</v>
      </c>
      <c r="G47" s="166">
        <v>34</v>
      </c>
      <c r="H47" s="258">
        <f>SUM(F47:G47)</f>
        <v>160</v>
      </c>
    </row>
    <row r="48" spans="1:8" ht="12.75" customHeight="1" x14ac:dyDescent="0.2">
      <c r="A48" s="209" t="s">
        <v>532</v>
      </c>
      <c r="B48" s="158" t="s">
        <v>338</v>
      </c>
      <c r="C48" s="260">
        <f t="shared" ref="C48:H48" si="14">SUM(C49:C49)</f>
        <v>111811</v>
      </c>
      <c r="D48" s="260">
        <f t="shared" si="14"/>
        <v>30189</v>
      </c>
      <c r="E48" s="260">
        <f t="shared" si="14"/>
        <v>142000</v>
      </c>
      <c r="F48" s="260">
        <f t="shared" si="14"/>
        <v>0</v>
      </c>
      <c r="G48" s="260">
        <f t="shared" si="14"/>
        <v>0</v>
      </c>
      <c r="H48" s="260">
        <f t="shared" si="14"/>
        <v>0</v>
      </c>
    </row>
    <row r="49" spans="1:8" ht="12.75" customHeight="1" x14ac:dyDescent="0.2">
      <c r="A49" s="209"/>
      <c r="B49" s="155" t="s">
        <v>339</v>
      </c>
      <c r="C49" s="156">
        <v>111811</v>
      </c>
      <c r="D49" s="157">
        <v>30189</v>
      </c>
      <c r="E49" s="156">
        <f>SUM(C49:D49)</f>
        <v>142000</v>
      </c>
      <c r="F49" s="156">
        <v>0</v>
      </c>
      <c r="G49" s="157">
        <v>0</v>
      </c>
      <c r="H49" s="156">
        <f>SUM(F49:G49)</f>
        <v>0</v>
      </c>
    </row>
    <row r="50" spans="1:8" ht="12.75" customHeight="1" x14ac:dyDescent="0.2">
      <c r="A50" s="318" t="s">
        <v>533</v>
      </c>
      <c r="B50" s="92" t="s">
        <v>287</v>
      </c>
      <c r="C50" s="103">
        <v>2077</v>
      </c>
      <c r="D50" s="259">
        <v>561</v>
      </c>
      <c r="E50" s="103">
        <f>SUM(C50:D50)</f>
        <v>2638</v>
      </c>
      <c r="F50" s="103">
        <v>2077</v>
      </c>
      <c r="G50" s="259">
        <v>561</v>
      </c>
      <c r="H50" s="103">
        <f>SUM(F50:G50)</f>
        <v>2638</v>
      </c>
    </row>
    <row r="51" spans="1:8" ht="12.75" customHeight="1" x14ac:dyDescent="0.2">
      <c r="A51" s="319"/>
      <c r="B51" s="170" t="s">
        <v>341</v>
      </c>
      <c r="C51" s="258">
        <v>2077</v>
      </c>
      <c r="D51" s="166">
        <v>561</v>
      </c>
      <c r="E51" s="258">
        <f>SUM(C51:D51)</f>
        <v>2638</v>
      </c>
      <c r="F51" s="258">
        <v>2077</v>
      </c>
      <c r="G51" s="166">
        <v>561</v>
      </c>
      <c r="H51" s="258">
        <f>SUM(F51:G51)</f>
        <v>2638</v>
      </c>
    </row>
    <row r="52" spans="1:8" s="192" customFormat="1" ht="18.75" customHeight="1" x14ac:dyDescent="0.2">
      <c r="A52" s="247"/>
      <c r="B52" s="68" t="s">
        <v>120</v>
      </c>
      <c r="C52" s="219">
        <f>SUM(C11,C15,C17,C19,C22,C26,C36,C40,C48,C50,C13)</f>
        <v>314676</v>
      </c>
      <c r="D52" s="219">
        <f>SUM(D11,D15,D17,D19,D22,D26,D36,D40,D48,D50,D13)</f>
        <v>81828</v>
      </c>
      <c r="E52" s="219">
        <f>SUM(E11,E15,E17,E19,E22,E26,E36,E40,E48,E50,E13)</f>
        <v>396504</v>
      </c>
      <c r="F52" s="219">
        <f>SUM(F11,F15,F17,F19,F22,F26,F36,F40,F48,F50,F13,F46)</f>
        <v>223491</v>
      </c>
      <c r="G52" s="219">
        <f t="shared" ref="G52:H52" si="15">SUM(G11,G15,G17,G19,G22,G26,G36,G40,G48,G50,G13,G46)</f>
        <v>55588</v>
      </c>
      <c r="H52" s="219">
        <f t="shared" si="15"/>
        <v>279454</v>
      </c>
    </row>
    <row r="53" spans="1:8" s="194" customFormat="1" ht="12.75" customHeight="1" x14ac:dyDescent="0.2">
      <c r="A53" s="210" t="s">
        <v>220</v>
      </c>
      <c r="B53" s="92" t="s">
        <v>211</v>
      </c>
      <c r="C53" s="104">
        <f t="shared" ref="C53:H53" si="16">SUM(C54:C54)</f>
        <v>3062</v>
      </c>
      <c r="D53" s="104">
        <f t="shared" si="16"/>
        <v>827</v>
      </c>
      <c r="E53" s="104">
        <f t="shared" si="16"/>
        <v>3889</v>
      </c>
      <c r="F53" s="104">
        <f t="shared" si="16"/>
        <v>3603</v>
      </c>
      <c r="G53" s="104">
        <f t="shared" si="16"/>
        <v>973</v>
      </c>
      <c r="H53" s="104">
        <f t="shared" si="16"/>
        <v>4576</v>
      </c>
    </row>
    <row r="54" spans="1:8" s="194" customFormat="1" ht="12.75" customHeight="1" x14ac:dyDescent="0.2">
      <c r="A54" s="209"/>
      <c r="B54" s="155" t="s">
        <v>239</v>
      </c>
      <c r="C54" s="179">
        <v>3062</v>
      </c>
      <c r="D54" s="178">
        <v>827</v>
      </c>
      <c r="E54" s="179">
        <f>SUM(C54:D54)</f>
        <v>3889</v>
      </c>
      <c r="F54" s="179">
        <v>3603</v>
      </c>
      <c r="G54" s="178">
        <v>973</v>
      </c>
      <c r="H54" s="179">
        <f>SUM(F54:G54)</f>
        <v>4576</v>
      </c>
    </row>
    <row r="55" spans="1:8" s="212" customFormat="1" ht="20.25" customHeight="1" x14ac:dyDescent="0.2">
      <c r="A55" s="250"/>
      <c r="B55" s="68" t="s">
        <v>244</v>
      </c>
      <c r="C55" s="251">
        <f>SUM(C53,)</f>
        <v>3062</v>
      </c>
      <c r="D55" s="251">
        <f t="shared" ref="D55:E55" si="17">SUM(D53,)</f>
        <v>827</v>
      </c>
      <c r="E55" s="251">
        <f t="shared" si="17"/>
        <v>3889</v>
      </c>
      <c r="F55" s="251">
        <f>SUM(F53,)</f>
        <v>3603</v>
      </c>
      <c r="G55" s="251">
        <f t="shared" ref="G55:H55" si="18">SUM(G53,)</f>
        <v>973</v>
      </c>
      <c r="H55" s="251">
        <f t="shared" si="18"/>
        <v>4576</v>
      </c>
    </row>
    <row r="56" spans="1:8" s="194" customFormat="1" ht="12.75" customHeight="1" x14ac:dyDescent="0.2">
      <c r="A56" s="249" t="s">
        <v>10</v>
      </c>
      <c r="B56" s="158" t="s">
        <v>243</v>
      </c>
      <c r="C56" s="159">
        <f t="shared" ref="C56:H56" si="19">SUM(C57:C57)</f>
        <v>30651</v>
      </c>
      <c r="D56" s="159">
        <f t="shared" si="19"/>
        <v>8276</v>
      </c>
      <c r="E56" s="159">
        <f t="shared" si="19"/>
        <v>38927</v>
      </c>
      <c r="F56" s="159">
        <f t="shared" si="19"/>
        <v>31550</v>
      </c>
      <c r="G56" s="159">
        <f t="shared" si="19"/>
        <v>8520</v>
      </c>
      <c r="H56" s="159">
        <f t="shared" si="19"/>
        <v>40070</v>
      </c>
    </row>
    <row r="57" spans="1:8" s="194" customFormat="1" ht="12.75" customHeight="1" x14ac:dyDescent="0.2">
      <c r="A57" s="209"/>
      <c r="B57" s="155" t="s">
        <v>245</v>
      </c>
      <c r="C57" s="179">
        <v>30651</v>
      </c>
      <c r="D57" s="178">
        <v>8276</v>
      </c>
      <c r="E57" s="179">
        <f>SUM(C57:D57)</f>
        <v>38927</v>
      </c>
      <c r="F57" s="179">
        <v>31550</v>
      </c>
      <c r="G57" s="178">
        <v>8520</v>
      </c>
      <c r="H57" s="179">
        <f>SUM(F57:G57)</f>
        <v>40070</v>
      </c>
    </row>
    <row r="58" spans="1:8" ht="17.25" customHeight="1" x14ac:dyDescent="0.2">
      <c r="A58" s="146"/>
      <c r="B58" s="68" t="s">
        <v>241</v>
      </c>
      <c r="C58" s="133">
        <f t="shared" ref="C58:H58" si="20">SUM(C56,)</f>
        <v>30651</v>
      </c>
      <c r="D58" s="133">
        <f t="shared" si="20"/>
        <v>8276</v>
      </c>
      <c r="E58" s="133">
        <f t="shared" si="20"/>
        <v>38927</v>
      </c>
      <c r="F58" s="133">
        <f t="shared" si="20"/>
        <v>31550</v>
      </c>
      <c r="G58" s="133">
        <f t="shared" si="20"/>
        <v>8520</v>
      </c>
      <c r="H58" s="133">
        <f t="shared" si="20"/>
        <v>40070</v>
      </c>
    </row>
    <row r="59" spans="1:8" ht="19.5" customHeight="1" x14ac:dyDescent="0.2">
      <c r="A59" s="146"/>
      <c r="B59" s="68" t="s">
        <v>246</v>
      </c>
      <c r="C59" s="133">
        <f t="shared" ref="C59:H59" si="21">SUM(C52,C55,C58)</f>
        <v>348389</v>
      </c>
      <c r="D59" s="133">
        <f t="shared" si="21"/>
        <v>90931</v>
      </c>
      <c r="E59" s="133">
        <f t="shared" si="21"/>
        <v>439320</v>
      </c>
      <c r="F59" s="133">
        <f t="shared" si="21"/>
        <v>258644</v>
      </c>
      <c r="G59" s="133">
        <f t="shared" si="21"/>
        <v>65081</v>
      </c>
      <c r="H59" s="133">
        <f t="shared" si="21"/>
        <v>324100</v>
      </c>
    </row>
    <row r="60" spans="1:8" x14ac:dyDescent="0.2">
      <c r="A60" s="96"/>
      <c r="B60" s="97"/>
      <c r="C60" s="97"/>
      <c r="D60" s="97"/>
      <c r="E60" s="97"/>
    </row>
    <row r="61" spans="1:8" x14ac:dyDescent="0.2">
      <c r="A61" s="96"/>
      <c r="B61" s="97"/>
      <c r="C61" s="97"/>
      <c r="D61" s="97"/>
      <c r="E61" s="97"/>
    </row>
    <row r="62" spans="1:8" x14ac:dyDescent="0.2">
      <c r="A62" s="96"/>
      <c r="B62" s="97"/>
      <c r="C62" s="97"/>
      <c r="D62" s="97"/>
      <c r="E62" s="97"/>
    </row>
    <row r="63" spans="1:8" ht="15.75" x14ac:dyDescent="0.25">
      <c r="A63" s="98" t="s">
        <v>667</v>
      </c>
      <c r="B63" s="97"/>
      <c r="C63" s="97"/>
      <c r="D63" s="97"/>
      <c r="E63" s="97"/>
    </row>
    <row r="64" spans="1:8" x14ac:dyDescent="0.2">
      <c r="A64" s="96"/>
      <c r="B64" s="97"/>
      <c r="C64" s="97"/>
      <c r="D64" s="97"/>
      <c r="E64" s="97"/>
    </row>
    <row r="65" spans="1:13" ht="15.75" x14ac:dyDescent="0.25">
      <c r="A65" s="515" t="s">
        <v>26</v>
      </c>
      <c r="B65" s="516"/>
      <c r="C65" s="516"/>
      <c r="D65" s="516"/>
      <c r="E65" s="516"/>
      <c r="F65" s="516"/>
      <c r="G65" s="516"/>
      <c r="H65" s="516"/>
    </row>
    <row r="66" spans="1:13" ht="15.75" x14ac:dyDescent="0.25">
      <c r="A66" s="515" t="s">
        <v>382</v>
      </c>
      <c r="B66" s="516"/>
      <c r="C66" s="516"/>
      <c r="D66" s="516"/>
      <c r="E66" s="516"/>
      <c r="F66" s="516"/>
      <c r="G66" s="516"/>
      <c r="H66" s="516"/>
    </row>
    <row r="67" spans="1:13" ht="15.75" x14ac:dyDescent="0.25">
      <c r="A67" s="515" t="s">
        <v>398</v>
      </c>
      <c r="B67" s="516"/>
      <c r="C67" s="516"/>
      <c r="D67" s="516"/>
      <c r="E67" s="516"/>
      <c r="F67" s="516"/>
      <c r="G67" s="516"/>
      <c r="H67" s="516"/>
    </row>
    <row r="68" spans="1:13" ht="15.75" x14ac:dyDescent="0.25">
      <c r="A68" s="515" t="s">
        <v>397</v>
      </c>
      <c r="B68" s="516"/>
      <c r="C68" s="516"/>
      <c r="D68" s="516"/>
      <c r="E68" s="516"/>
      <c r="F68" s="516"/>
      <c r="G68" s="516"/>
      <c r="H68" s="516"/>
    </row>
    <row r="69" spans="1:13" ht="15.75" x14ac:dyDescent="0.25">
      <c r="A69" s="96"/>
      <c r="B69" s="99"/>
      <c r="C69" s="97"/>
      <c r="D69" s="97"/>
      <c r="E69" s="97"/>
    </row>
    <row r="70" spans="1:13" s="64" customFormat="1" x14ac:dyDescent="0.2">
      <c r="A70" s="46" t="s">
        <v>49</v>
      </c>
      <c r="B70" s="46" t="s">
        <v>5</v>
      </c>
      <c r="C70" s="49"/>
      <c r="D70" s="50" t="s">
        <v>304</v>
      </c>
      <c r="E70" s="51"/>
      <c r="F70" s="49"/>
      <c r="G70" s="50" t="s">
        <v>396</v>
      </c>
      <c r="H70" s="51"/>
    </row>
    <row r="71" spans="1:13" x14ac:dyDescent="0.2">
      <c r="A71" s="48" t="s">
        <v>50</v>
      </c>
      <c r="B71" s="48"/>
      <c r="C71" s="46" t="s">
        <v>57</v>
      </c>
      <c r="D71" s="46" t="s">
        <v>58</v>
      </c>
      <c r="E71" s="46" t="s">
        <v>6</v>
      </c>
      <c r="F71" s="46" t="s">
        <v>57</v>
      </c>
      <c r="G71" s="46" t="s">
        <v>58</v>
      </c>
      <c r="H71" s="46" t="s">
        <v>6</v>
      </c>
    </row>
    <row r="72" spans="1:13" x14ac:dyDescent="0.2">
      <c r="A72" s="71" t="s">
        <v>349</v>
      </c>
      <c r="B72" s="92" t="s">
        <v>209</v>
      </c>
      <c r="C72" s="208">
        <f t="shared" ref="C72:H72" si="22">SUM(C73:C73)</f>
        <v>4331</v>
      </c>
      <c r="D72" s="100">
        <f t="shared" si="22"/>
        <v>1169</v>
      </c>
      <c r="E72" s="100">
        <f t="shared" si="22"/>
        <v>5500</v>
      </c>
      <c r="F72" s="208">
        <f t="shared" si="22"/>
        <v>4331</v>
      </c>
      <c r="G72" s="100">
        <f t="shared" si="22"/>
        <v>1169</v>
      </c>
      <c r="H72" s="100">
        <f t="shared" si="22"/>
        <v>5500</v>
      </c>
    </row>
    <row r="73" spans="1:13" x14ac:dyDescent="0.2">
      <c r="A73" s="72"/>
      <c r="B73" s="155" t="s">
        <v>114</v>
      </c>
      <c r="C73" s="169">
        <v>4331</v>
      </c>
      <c r="D73" s="156">
        <v>1169</v>
      </c>
      <c r="E73" s="169">
        <f>SUM(C73:D73)</f>
        <v>5500</v>
      </c>
      <c r="F73" s="169">
        <v>4331</v>
      </c>
      <c r="G73" s="156">
        <v>1169</v>
      </c>
      <c r="H73" s="169">
        <f>SUM(F73:G73)</f>
        <v>5500</v>
      </c>
    </row>
    <row r="74" spans="1:13" x14ac:dyDescent="0.2">
      <c r="A74" s="71" t="s">
        <v>348</v>
      </c>
      <c r="B74" s="162" t="s">
        <v>128</v>
      </c>
      <c r="C74" s="100">
        <f t="shared" ref="C74:E74" si="23">SUM(C75:C76)</f>
        <v>70709</v>
      </c>
      <c r="D74" s="100">
        <f t="shared" si="23"/>
        <v>19091</v>
      </c>
      <c r="E74" s="100">
        <f t="shared" si="23"/>
        <v>89800</v>
      </c>
      <c r="F74" s="100">
        <f>SUM(F75:F78)</f>
        <v>267639</v>
      </c>
      <c r="G74" s="100">
        <f t="shared" ref="G74:H74" si="24">SUM(G75:G78)</f>
        <v>72261</v>
      </c>
      <c r="H74" s="100">
        <f t="shared" si="24"/>
        <v>339900</v>
      </c>
    </row>
    <row r="75" spans="1:13" s="316" customFormat="1" x14ac:dyDescent="0.2">
      <c r="A75" s="211"/>
      <c r="B75" s="176" t="s">
        <v>322</v>
      </c>
      <c r="C75" s="101">
        <v>6930</v>
      </c>
      <c r="D75" s="101">
        <v>1870</v>
      </c>
      <c r="E75" s="101">
        <f>SUM(C75:D75)</f>
        <v>8800</v>
      </c>
      <c r="F75" s="379">
        <v>6930</v>
      </c>
      <c r="G75" s="101">
        <v>1870</v>
      </c>
      <c r="H75" s="101">
        <f>SUM(F75:G75)</f>
        <v>8800</v>
      </c>
      <c r="J75" s="378"/>
    </row>
    <row r="76" spans="1:13" s="316" customFormat="1" x14ac:dyDescent="0.2">
      <c r="A76" s="211"/>
      <c r="B76" s="176" t="s">
        <v>323</v>
      </c>
      <c r="C76" s="101">
        <v>63779</v>
      </c>
      <c r="D76" s="101">
        <v>17221</v>
      </c>
      <c r="E76" s="101">
        <f>SUM(C76:D76)</f>
        <v>81000</v>
      </c>
      <c r="F76" s="101">
        <v>63779</v>
      </c>
      <c r="G76" s="101">
        <v>17221</v>
      </c>
      <c r="H76" s="101">
        <f>SUM(F76:G76)</f>
        <v>81000</v>
      </c>
    </row>
    <row r="77" spans="1:13" s="316" customFormat="1" x14ac:dyDescent="0.2">
      <c r="A77" s="317"/>
      <c r="B77" s="176" t="s">
        <v>501</v>
      </c>
      <c r="C77" s="101"/>
      <c r="D77" s="101"/>
      <c r="E77" s="101"/>
      <c r="F77" s="101">
        <v>187480</v>
      </c>
      <c r="G77" s="101">
        <v>50620</v>
      </c>
      <c r="H77" s="101">
        <f>SUM(F77:G77)</f>
        <v>238100</v>
      </c>
      <c r="M77" s="378"/>
    </row>
    <row r="78" spans="1:13" s="316" customFormat="1" x14ac:dyDescent="0.2">
      <c r="A78" s="211"/>
      <c r="B78" s="176" t="s">
        <v>502</v>
      </c>
      <c r="C78" s="101"/>
      <c r="D78" s="101"/>
      <c r="E78" s="101"/>
      <c r="F78" s="163">
        <v>9450</v>
      </c>
      <c r="G78" s="163">
        <v>2550</v>
      </c>
      <c r="H78" s="163">
        <f>SUM(F78:G78)</f>
        <v>12000</v>
      </c>
    </row>
    <row r="79" spans="1:13" x14ac:dyDescent="0.2">
      <c r="A79" s="84" t="s">
        <v>531</v>
      </c>
      <c r="B79" s="162" t="s">
        <v>141</v>
      </c>
      <c r="C79" s="100">
        <f t="shared" ref="C79:H79" si="25">SUM(C80:C80)</f>
        <v>196850</v>
      </c>
      <c r="D79" s="100">
        <f t="shared" si="25"/>
        <v>53150</v>
      </c>
      <c r="E79" s="100">
        <f t="shared" si="25"/>
        <v>250000</v>
      </c>
      <c r="F79" s="261">
        <f t="shared" si="25"/>
        <v>196850</v>
      </c>
      <c r="G79" s="261">
        <f t="shared" si="25"/>
        <v>53150</v>
      </c>
      <c r="H79" s="261">
        <f t="shared" si="25"/>
        <v>250000</v>
      </c>
    </row>
    <row r="80" spans="1:13" x14ac:dyDescent="0.2">
      <c r="A80" s="86"/>
      <c r="B80" s="155" t="s">
        <v>333</v>
      </c>
      <c r="C80" s="156">
        <v>196850</v>
      </c>
      <c r="D80" s="157">
        <v>53150</v>
      </c>
      <c r="E80" s="156">
        <f>SUM(C80:D80)</f>
        <v>250000</v>
      </c>
      <c r="F80" s="156">
        <v>196850</v>
      </c>
      <c r="G80" s="157">
        <v>53150</v>
      </c>
      <c r="H80" s="156">
        <f>SUM(F80:G80)</f>
        <v>250000</v>
      </c>
    </row>
    <row r="81" spans="1:8" x14ac:dyDescent="0.2">
      <c r="A81" s="85" t="s">
        <v>532</v>
      </c>
      <c r="B81" s="92" t="s">
        <v>210</v>
      </c>
      <c r="C81" s="103">
        <f>SUM(C82:C83)</f>
        <v>59055</v>
      </c>
      <c r="D81" s="103">
        <f t="shared" ref="D81:E81" si="26">SUM(D82:D83)</f>
        <v>15945</v>
      </c>
      <c r="E81" s="103">
        <f t="shared" si="26"/>
        <v>75000</v>
      </c>
      <c r="F81" s="103">
        <f>SUM(F82:F83)</f>
        <v>59055</v>
      </c>
      <c r="G81" s="103">
        <f t="shared" ref="G81:H81" si="27">SUM(G82:G83)</f>
        <v>15945</v>
      </c>
      <c r="H81" s="103">
        <f t="shared" si="27"/>
        <v>75000</v>
      </c>
    </row>
    <row r="82" spans="1:8" s="316" customFormat="1" x14ac:dyDescent="0.2">
      <c r="A82" s="317"/>
      <c r="B82" s="155" t="s">
        <v>340</v>
      </c>
      <c r="C82" s="156">
        <v>39370</v>
      </c>
      <c r="D82" s="156">
        <v>10630</v>
      </c>
      <c r="E82" s="156">
        <f>SUM(C82:D82)</f>
        <v>50000</v>
      </c>
      <c r="F82" s="156">
        <v>39370</v>
      </c>
      <c r="G82" s="156">
        <v>10630</v>
      </c>
      <c r="H82" s="156">
        <f>SUM(F82:G82)</f>
        <v>50000</v>
      </c>
    </row>
    <row r="83" spans="1:8" x14ac:dyDescent="0.2">
      <c r="A83" s="85"/>
      <c r="B83" s="176" t="s">
        <v>275</v>
      </c>
      <c r="C83" s="163">
        <v>19685</v>
      </c>
      <c r="D83" s="163">
        <v>5315</v>
      </c>
      <c r="E83" s="163">
        <f>SUM(C83:D83)</f>
        <v>25000</v>
      </c>
      <c r="F83" s="163">
        <v>19685</v>
      </c>
      <c r="G83" s="163">
        <v>5315</v>
      </c>
      <c r="H83" s="163">
        <f>SUM(F83:G83)</f>
        <v>25000</v>
      </c>
    </row>
    <row r="84" spans="1:8" x14ac:dyDescent="0.2">
      <c r="A84" s="71" t="s">
        <v>503</v>
      </c>
      <c r="B84" s="92" t="s">
        <v>504</v>
      </c>
      <c r="C84" s="208">
        <f t="shared" ref="C84:H84" si="28">SUM(C85:C85)</f>
        <v>0</v>
      </c>
      <c r="D84" s="100">
        <f t="shared" si="28"/>
        <v>0</v>
      </c>
      <c r="E84" s="100">
        <f t="shared" si="28"/>
        <v>0</v>
      </c>
      <c r="F84" s="208">
        <f t="shared" si="28"/>
        <v>3345</v>
      </c>
      <c r="G84" s="100">
        <f t="shared" si="28"/>
        <v>903</v>
      </c>
      <c r="H84" s="100">
        <f t="shared" si="28"/>
        <v>4248</v>
      </c>
    </row>
    <row r="85" spans="1:8" x14ac:dyDescent="0.2">
      <c r="A85" s="72"/>
      <c r="B85" s="155" t="s">
        <v>534</v>
      </c>
      <c r="C85" s="169">
        <v>0</v>
      </c>
      <c r="D85" s="156">
        <v>0</v>
      </c>
      <c r="E85" s="169">
        <f>SUM(C85:D85)</f>
        <v>0</v>
      </c>
      <c r="F85" s="169">
        <v>3345</v>
      </c>
      <c r="G85" s="156">
        <v>903</v>
      </c>
      <c r="H85" s="169">
        <f>SUM(F85:G85)</f>
        <v>4248</v>
      </c>
    </row>
    <row r="86" spans="1:8" x14ac:dyDescent="0.2">
      <c r="A86" s="52">
        <v>1</v>
      </c>
      <c r="B86" s="202" t="s">
        <v>120</v>
      </c>
      <c r="C86" s="181">
        <f t="shared" ref="C86:E86" si="29">SUM(C72,C74,C79,C81)</f>
        <v>330945</v>
      </c>
      <c r="D86" s="181">
        <f t="shared" si="29"/>
        <v>89355</v>
      </c>
      <c r="E86" s="181">
        <f t="shared" si="29"/>
        <v>420300</v>
      </c>
      <c r="F86" s="181">
        <f>SUM(F72,F74,F79,F81,F84)</f>
        <v>531220</v>
      </c>
      <c r="G86" s="181">
        <f t="shared" ref="G86:H86" si="30">SUM(G72,G74,G79,G81,G84)</f>
        <v>143428</v>
      </c>
      <c r="H86" s="181">
        <f t="shared" si="30"/>
        <v>674648</v>
      </c>
    </row>
    <row r="87" spans="1:8" x14ac:dyDescent="0.2">
      <c r="A87" s="5"/>
      <c r="B87" s="5"/>
      <c r="C87" s="5"/>
      <c r="D87" s="5"/>
      <c r="E87" s="5"/>
    </row>
    <row r="88" spans="1:8" x14ac:dyDescent="0.2">
      <c r="A88" s="5"/>
      <c r="B88" s="5"/>
      <c r="C88" s="5"/>
      <c r="D88" s="5"/>
      <c r="E88" s="5"/>
    </row>
    <row r="89" spans="1:8" x14ac:dyDescent="0.2">
      <c r="A89" s="5"/>
      <c r="B89" s="5"/>
      <c r="C89" s="5"/>
      <c r="D89" s="5"/>
      <c r="E89" s="5"/>
    </row>
    <row r="90" spans="1:8" x14ac:dyDescent="0.2">
      <c r="A90" s="5"/>
      <c r="B90" s="5"/>
      <c r="C90" s="5"/>
      <c r="D90" s="5"/>
      <c r="E90" s="5"/>
    </row>
    <row r="91" spans="1:8" x14ac:dyDescent="0.2">
      <c r="A91" s="5"/>
      <c r="B91" s="5"/>
      <c r="C91" s="5"/>
      <c r="D91" s="5"/>
      <c r="E91" s="5"/>
    </row>
    <row r="92" spans="1:8" x14ac:dyDescent="0.2">
      <c r="A92" s="5"/>
      <c r="B92" s="5"/>
      <c r="C92" s="5"/>
      <c r="D92" s="5"/>
      <c r="E92" s="5"/>
    </row>
    <row r="93" spans="1:8" x14ac:dyDescent="0.2">
      <c r="A93" s="5"/>
      <c r="B93" s="5"/>
      <c r="C93" s="5"/>
      <c r="D93" s="5"/>
      <c r="E93" s="5"/>
    </row>
    <row r="94" spans="1:8" x14ac:dyDescent="0.2">
      <c r="A94" s="5"/>
      <c r="B94" s="5"/>
      <c r="C94" s="5"/>
      <c r="D94" s="5"/>
      <c r="E94" s="5"/>
    </row>
    <row r="95" spans="1:8" x14ac:dyDescent="0.2">
      <c r="A95" s="5"/>
      <c r="B95" s="5"/>
      <c r="C95" s="5"/>
      <c r="D95" s="5"/>
      <c r="E95" s="5"/>
    </row>
    <row r="98" ht="15" customHeight="1" x14ac:dyDescent="0.2"/>
    <row r="99" ht="15" customHeight="1" x14ac:dyDescent="0.2"/>
    <row r="100" ht="18" customHeight="1" x14ac:dyDescent="0.2"/>
    <row r="101" ht="15" customHeight="1" x14ac:dyDescent="0.2"/>
    <row r="102" ht="15" customHeight="1" x14ac:dyDescent="0.2"/>
    <row r="103" ht="12.75" customHeight="1" x14ac:dyDescent="0.2"/>
  </sheetData>
  <mergeCells count="8">
    <mergeCell ref="A67:H67"/>
    <mergeCell ref="A68:H68"/>
    <mergeCell ref="A4:H4"/>
    <mergeCell ref="A3:H3"/>
    <mergeCell ref="A5:H5"/>
    <mergeCell ref="A6:H6"/>
    <mergeCell ref="A65:H65"/>
    <mergeCell ref="A66:H66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80" firstPageNumber="18" orientation="portrait" r:id="rId1"/>
  <headerFooter alignWithMargins="0">
    <oddFooter>&amp;C&amp;P. oldal</oddFooter>
  </headerFooter>
  <rowBreaks count="1" manualBreakCount="1">
    <brk id="59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4"/>
  <sheetViews>
    <sheetView tabSelected="1" view="pageBreakPreview" zoomScaleNormal="100" workbookViewId="0"/>
  </sheetViews>
  <sheetFormatPr defaultRowHeight="12.75" x14ac:dyDescent="0.2"/>
  <cols>
    <col min="1" max="1" width="8.7109375" customWidth="1"/>
    <col min="2" max="2" width="47.140625" customWidth="1"/>
    <col min="3" max="3" width="14.7109375" customWidth="1"/>
    <col min="4" max="4" width="15.7109375" customWidth="1"/>
  </cols>
  <sheetData>
    <row r="1" spans="1:8" ht="15.75" x14ac:dyDescent="0.25">
      <c r="A1" s="43" t="s">
        <v>668</v>
      </c>
      <c r="B1" s="43"/>
      <c r="C1" s="43"/>
      <c r="D1" s="5"/>
    </row>
    <row r="2" spans="1:8" ht="15.75" x14ac:dyDescent="0.25">
      <c r="A2" s="43"/>
      <c r="B2" s="43"/>
      <c r="C2" s="43"/>
      <c r="D2" s="5"/>
    </row>
    <row r="3" spans="1:8" ht="15.75" x14ac:dyDescent="0.25">
      <c r="A3" s="515" t="s">
        <v>26</v>
      </c>
      <c r="B3" s="516"/>
      <c r="C3" s="516"/>
      <c r="D3" s="516"/>
      <c r="E3" s="364"/>
      <c r="F3" s="364"/>
      <c r="G3" s="364"/>
      <c r="H3" s="364"/>
    </row>
    <row r="4" spans="1:8" ht="15.75" x14ac:dyDescent="0.25">
      <c r="A4" s="515" t="s">
        <v>382</v>
      </c>
      <c r="B4" s="516"/>
      <c r="C4" s="516"/>
      <c r="D4" s="516"/>
      <c r="E4" s="364"/>
      <c r="F4" s="364"/>
      <c r="G4" s="364"/>
      <c r="H4" s="364"/>
    </row>
    <row r="5" spans="1:8" ht="15.75" x14ac:dyDescent="0.25">
      <c r="A5" s="515" t="s">
        <v>401</v>
      </c>
      <c r="B5" s="516"/>
      <c r="C5" s="516"/>
      <c r="D5" s="516"/>
    </row>
    <row r="6" spans="1:8" ht="15.75" x14ac:dyDescent="0.25">
      <c r="A6" s="43"/>
      <c r="B6" s="43"/>
      <c r="C6" s="44"/>
      <c r="D6" s="5"/>
    </row>
    <row r="7" spans="1:8" ht="15.75" x14ac:dyDescent="0.25">
      <c r="A7" s="43"/>
      <c r="B7" s="43"/>
      <c r="C7" s="44"/>
      <c r="D7" s="5"/>
    </row>
    <row r="8" spans="1:8" ht="15.75" x14ac:dyDescent="0.25">
      <c r="A8" s="43"/>
      <c r="B8" s="43"/>
      <c r="C8" s="44"/>
      <c r="D8" s="5"/>
    </row>
    <row r="9" spans="1:8" ht="15.75" x14ac:dyDescent="0.25">
      <c r="A9" s="43"/>
      <c r="B9" s="65" t="s">
        <v>59</v>
      </c>
      <c r="C9" s="44"/>
      <c r="D9" s="5"/>
    </row>
    <row r="10" spans="1:8" ht="19.899999999999999" customHeight="1" x14ac:dyDescent="0.2">
      <c r="A10" s="59" t="s">
        <v>49</v>
      </c>
      <c r="B10" s="46" t="s">
        <v>5</v>
      </c>
      <c r="C10" s="514" t="s">
        <v>304</v>
      </c>
      <c r="D10" s="514" t="s">
        <v>396</v>
      </c>
    </row>
    <row r="11" spans="1:8" ht="27" customHeight="1" x14ac:dyDescent="0.2">
      <c r="A11" s="60" t="s">
        <v>50</v>
      </c>
      <c r="B11" s="48"/>
      <c r="C11" s="471"/>
      <c r="D11" s="471"/>
    </row>
    <row r="12" spans="1:8" x14ac:dyDescent="0.2">
      <c r="A12" s="137" t="s">
        <v>349</v>
      </c>
      <c r="B12" s="134" t="s">
        <v>108</v>
      </c>
      <c r="C12" s="377"/>
      <c r="D12" s="384">
        <f>SUM(D13)</f>
        <v>11320</v>
      </c>
    </row>
    <row r="13" spans="1:8" s="383" customFormat="1" x14ac:dyDescent="0.2">
      <c r="A13" s="381"/>
      <c r="B13" s="381" t="s">
        <v>535</v>
      </c>
      <c r="C13" s="382"/>
      <c r="D13" s="385">
        <v>11320</v>
      </c>
    </row>
    <row r="14" spans="1:8" ht="15" customHeight="1" x14ac:dyDescent="0.2">
      <c r="A14" s="137" t="s">
        <v>274</v>
      </c>
      <c r="B14" s="134" t="s">
        <v>108</v>
      </c>
      <c r="C14" s="100">
        <f>SUM(C15:C18)</f>
        <v>88676</v>
      </c>
      <c r="D14" s="100">
        <f>SUM(D15:D18)</f>
        <v>85876</v>
      </c>
    </row>
    <row r="15" spans="1:8" s="316" customFormat="1" ht="15" customHeight="1" x14ac:dyDescent="0.2">
      <c r="A15" s="177"/>
      <c r="B15" s="322" t="s">
        <v>353</v>
      </c>
      <c r="C15" s="101">
        <v>11250</v>
      </c>
      <c r="D15" s="101">
        <v>11250</v>
      </c>
    </row>
    <row r="16" spans="1:8" s="316" customFormat="1" ht="15" customHeight="1" x14ac:dyDescent="0.2">
      <c r="A16" s="177"/>
      <c r="B16" s="322" t="s">
        <v>354</v>
      </c>
      <c r="C16" s="101">
        <v>73026</v>
      </c>
      <c r="D16" s="101">
        <v>73026</v>
      </c>
    </row>
    <row r="17" spans="1:4" s="316" customFormat="1" ht="15" customHeight="1" x14ac:dyDescent="0.2">
      <c r="A17" s="177"/>
      <c r="B17" s="322" t="s">
        <v>364</v>
      </c>
      <c r="C17" s="101">
        <v>3600</v>
      </c>
      <c r="D17" s="101">
        <v>0</v>
      </c>
    </row>
    <row r="18" spans="1:4" ht="15" customHeight="1" x14ac:dyDescent="0.2">
      <c r="A18" s="138"/>
      <c r="B18" s="175" t="s">
        <v>140</v>
      </c>
      <c r="C18" s="156">
        <v>800</v>
      </c>
      <c r="D18" s="156">
        <v>1600</v>
      </c>
    </row>
    <row r="19" spans="1:4" ht="15" customHeight="1" x14ac:dyDescent="0.2">
      <c r="A19" s="139"/>
      <c r="B19" s="136" t="s">
        <v>60</v>
      </c>
      <c r="C19" s="135">
        <f>SUM(C14)</f>
        <v>88676</v>
      </c>
      <c r="D19" s="135">
        <f>SUM(D12,D14)</f>
        <v>97196</v>
      </c>
    </row>
    <row r="20" spans="1:4" ht="15" customHeight="1" x14ac:dyDescent="0.2">
      <c r="A20" s="5"/>
      <c r="B20" s="5"/>
      <c r="C20" s="5"/>
      <c r="D20" s="5"/>
    </row>
    <row r="21" spans="1:4" ht="15" customHeight="1" x14ac:dyDescent="0.2">
      <c r="A21" s="5"/>
      <c r="B21" s="5"/>
      <c r="C21" s="5"/>
      <c r="D21" s="5"/>
    </row>
    <row r="22" spans="1:4" ht="15" customHeight="1" x14ac:dyDescent="0.2">
      <c r="A22" s="5"/>
      <c r="B22" s="5"/>
      <c r="C22" s="5"/>
      <c r="D22" s="5"/>
    </row>
    <row r="23" spans="1:4" x14ac:dyDescent="0.2">
      <c r="A23" s="5"/>
      <c r="B23" s="5"/>
      <c r="C23" s="5"/>
      <c r="D23" s="5"/>
    </row>
    <row r="24" spans="1:4" x14ac:dyDescent="0.2">
      <c r="A24" s="5"/>
      <c r="B24" s="5"/>
      <c r="C24" s="5"/>
      <c r="D24" s="5"/>
    </row>
  </sheetData>
  <mergeCells count="5">
    <mergeCell ref="C10:C11"/>
    <mergeCell ref="D10:D11"/>
    <mergeCell ref="A3:D3"/>
    <mergeCell ref="A4:D4"/>
    <mergeCell ref="A5:D5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firstPageNumber="20" orientation="portrait" r:id="rId1"/>
  <headerFooter alignWithMargins="0">
    <oddFooter>&amp;P. oldal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3"/>
  <sheetViews>
    <sheetView tabSelected="1" view="pageBreakPreview" zoomScaleNormal="100" zoomScaleSheetLayoutView="100" workbookViewId="0"/>
  </sheetViews>
  <sheetFormatPr defaultRowHeight="12.75" x14ac:dyDescent="0.2"/>
  <cols>
    <col min="1" max="1" width="12.7109375" customWidth="1"/>
    <col min="2" max="2" width="29.85546875" customWidth="1"/>
    <col min="3" max="3" width="19.28515625" customWidth="1"/>
    <col min="4" max="4" width="17.140625" customWidth="1"/>
  </cols>
  <sheetData>
    <row r="1" spans="1:8" ht="15.75" x14ac:dyDescent="0.25">
      <c r="A1" s="4" t="s">
        <v>669</v>
      </c>
      <c r="B1" s="4"/>
      <c r="C1" s="4"/>
    </row>
    <row r="2" spans="1:8" ht="15.75" x14ac:dyDescent="0.25">
      <c r="A2" s="4"/>
      <c r="B2" s="4"/>
      <c r="C2" s="4"/>
    </row>
    <row r="3" spans="1:8" ht="15.75" x14ac:dyDescent="0.25">
      <c r="A3" s="501" t="s">
        <v>399</v>
      </c>
      <c r="B3" s="516"/>
      <c r="C3" s="516"/>
      <c r="D3" s="516"/>
      <c r="E3" s="516"/>
    </row>
    <row r="4" spans="1:8" ht="15.75" x14ac:dyDescent="0.25">
      <c r="A4" s="501" t="s">
        <v>403</v>
      </c>
      <c r="B4" s="516"/>
      <c r="C4" s="516"/>
      <c r="D4" s="516"/>
      <c r="E4" s="516"/>
    </row>
    <row r="5" spans="1:8" ht="15.75" x14ac:dyDescent="0.25">
      <c r="A5" s="501" t="s">
        <v>402</v>
      </c>
      <c r="B5" s="516"/>
      <c r="C5" s="516"/>
      <c r="D5" s="516"/>
      <c r="E5" s="516"/>
    </row>
    <row r="6" spans="1:8" x14ac:dyDescent="0.2">
      <c r="A6" s="5"/>
      <c r="B6" s="5"/>
      <c r="C6" s="5"/>
    </row>
    <row r="7" spans="1:8" x14ac:dyDescent="0.2">
      <c r="A7" s="5"/>
      <c r="B7" s="5" t="s">
        <v>217</v>
      </c>
      <c r="C7" s="5"/>
    </row>
    <row r="8" spans="1:8" x14ac:dyDescent="0.2">
      <c r="A8" s="46" t="s">
        <v>4</v>
      </c>
      <c r="B8" s="514" t="s">
        <v>5</v>
      </c>
      <c r="C8" s="514" t="s">
        <v>304</v>
      </c>
      <c r="D8" s="514" t="s">
        <v>396</v>
      </c>
    </row>
    <row r="9" spans="1:8" x14ac:dyDescent="0.2">
      <c r="A9" s="47" t="s">
        <v>7</v>
      </c>
      <c r="B9" s="471"/>
      <c r="C9" s="471"/>
      <c r="D9" s="471"/>
    </row>
    <row r="10" spans="1:8" x14ac:dyDescent="0.2">
      <c r="A10" s="71"/>
      <c r="B10" s="301" t="s">
        <v>218</v>
      </c>
      <c r="C10" s="303">
        <v>5000</v>
      </c>
      <c r="D10" s="303">
        <v>28479</v>
      </c>
    </row>
    <row r="11" spans="1:8" x14ac:dyDescent="0.2">
      <c r="A11" s="85" t="s">
        <v>274</v>
      </c>
      <c r="B11" s="302" t="s">
        <v>248</v>
      </c>
      <c r="C11" s="304">
        <f>SUM(C12:C16)</f>
        <v>1098648</v>
      </c>
      <c r="D11" s="304">
        <f>SUM(D12:D17)</f>
        <v>1060548</v>
      </c>
    </row>
    <row r="12" spans="1:8" x14ac:dyDescent="0.2">
      <c r="A12" s="85"/>
      <c r="B12" s="300" t="s">
        <v>288</v>
      </c>
      <c r="C12" s="299">
        <v>14501</v>
      </c>
      <c r="D12" s="299">
        <v>14501</v>
      </c>
    </row>
    <row r="13" spans="1:8" ht="17.25" customHeight="1" x14ac:dyDescent="0.2">
      <c r="A13" s="85"/>
      <c r="B13" s="300" t="s">
        <v>356</v>
      </c>
      <c r="C13" s="299">
        <v>303407</v>
      </c>
      <c r="D13" s="299">
        <v>65307</v>
      </c>
      <c r="H13" s="64"/>
    </row>
    <row r="14" spans="1:8" ht="17.25" customHeight="1" x14ac:dyDescent="0.2">
      <c r="A14" s="85"/>
      <c r="B14" s="300" t="s">
        <v>345</v>
      </c>
      <c r="C14" s="299">
        <v>335700</v>
      </c>
      <c r="D14" s="299">
        <v>335700</v>
      </c>
    </row>
    <row r="15" spans="1:8" x14ac:dyDescent="0.2">
      <c r="A15" s="85"/>
      <c r="B15" s="300" t="s">
        <v>290</v>
      </c>
      <c r="C15" s="299">
        <v>435000</v>
      </c>
      <c r="D15" s="299">
        <v>435000</v>
      </c>
    </row>
    <row r="16" spans="1:8" x14ac:dyDescent="0.2">
      <c r="A16" s="85"/>
      <c r="B16" s="300" t="s">
        <v>289</v>
      </c>
      <c r="C16" s="388">
        <v>10040</v>
      </c>
      <c r="D16" s="299">
        <v>10040</v>
      </c>
    </row>
    <row r="17" spans="1:4" x14ac:dyDescent="0.2">
      <c r="A17" s="86"/>
      <c r="B17" s="387" t="s">
        <v>545</v>
      </c>
      <c r="C17" s="265"/>
      <c r="D17" s="389">
        <v>200000</v>
      </c>
    </row>
    <row r="18" spans="1:4" ht="19.5" customHeight="1" x14ac:dyDescent="0.2">
      <c r="A18" s="215"/>
      <c r="B18" s="214" t="s">
        <v>219</v>
      </c>
      <c r="C18" s="213">
        <f>SUM(C10:C11)</f>
        <v>1103648</v>
      </c>
      <c r="D18" s="213">
        <f>SUM(D10:D11)</f>
        <v>1089027</v>
      </c>
    </row>
    <row r="24" spans="1:4" x14ac:dyDescent="0.2">
      <c r="C24" s="64"/>
    </row>
    <row r="33" spans="2:2" x14ac:dyDescent="0.2">
      <c r="B33" s="64"/>
    </row>
  </sheetData>
  <mergeCells count="6">
    <mergeCell ref="C8:C9"/>
    <mergeCell ref="B8:B9"/>
    <mergeCell ref="D8:D9"/>
    <mergeCell ref="A3:E3"/>
    <mergeCell ref="A4:E4"/>
    <mergeCell ref="A5:E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&amp;P. oldal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94"/>
  <sheetViews>
    <sheetView tabSelected="1" view="pageBreakPreview" topLeftCell="A55" zoomScale="130" zoomScaleNormal="100" workbookViewId="0"/>
  </sheetViews>
  <sheetFormatPr defaultRowHeight="12.75" x14ac:dyDescent="0.2"/>
  <cols>
    <col min="1" max="1" width="43.85546875" customWidth="1"/>
    <col min="2" max="2" width="16.42578125" customWidth="1"/>
    <col min="3" max="3" width="12.85546875" customWidth="1"/>
    <col min="4" max="4" width="13.42578125" customWidth="1"/>
    <col min="5" max="5" width="14.5703125" customWidth="1"/>
    <col min="6" max="6" width="11" customWidth="1"/>
  </cols>
  <sheetData>
    <row r="1" spans="1:11" ht="15.75" x14ac:dyDescent="0.25">
      <c r="A1" s="4" t="s">
        <v>670</v>
      </c>
      <c r="B1" s="4"/>
      <c r="C1" s="4"/>
      <c r="D1" s="5"/>
      <c r="E1" s="5"/>
      <c r="F1" s="5"/>
      <c r="G1" s="5"/>
      <c r="H1" s="5"/>
      <c r="I1" s="5"/>
      <c r="J1" s="5"/>
      <c r="K1" s="5"/>
    </row>
    <row r="2" spans="1:11" ht="15.75" x14ac:dyDescent="0.25">
      <c r="A2" s="4"/>
      <c r="B2" s="4"/>
      <c r="C2" s="4"/>
      <c r="D2" s="5"/>
      <c r="E2" s="5"/>
      <c r="F2" s="5"/>
      <c r="G2" s="5"/>
      <c r="H2" s="5"/>
      <c r="I2" s="5"/>
      <c r="J2" s="5"/>
      <c r="K2" s="5"/>
    </row>
    <row r="3" spans="1:11" ht="15.75" x14ac:dyDescent="0.25">
      <c r="A3" s="4"/>
      <c r="B3" s="4"/>
      <c r="C3" s="4"/>
      <c r="D3" s="5"/>
      <c r="E3" s="5"/>
      <c r="F3" s="5"/>
      <c r="G3" s="5"/>
      <c r="H3" s="5"/>
      <c r="I3" s="5"/>
      <c r="J3" s="5"/>
      <c r="K3" s="5"/>
    </row>
    <row r="4" spans="1:11" ht="15" x14ac:dyDescent="0.2">
      <c r="A4" s="38"/>
      <c r="B4" s="38"/>
      <c r="C4" s="38"/>
      <c r="D4" s="5"/>
      <c r="E4" s="5"/>
      <c r="F4" s="5"/>
      <c r="G4" s="5"/>
      <c r="H4" s="5"/>
      <c r="I4" s="5"/>
      <c r="J4" s="5"/>
      <c r="K4" s="5"/>
    </row>
    <row r="5" spans="1:11" ht="15.75" x14ac:dyDescent="0.25">
      <c r="A5" s="38"/>
      <c r="B5" s="38"/>
      <c r="C5" s="6" t="s">
        <v>26</v>
      </c>
      <c r="D5" s="5"/>
      <c r="E5" s="5"/>
      <c r="F5" s="5"/>
      <c r="G5" s="5"/>
      <c r="H5" s="5"/>
      <c r="I5" s="5"/>
      <c r="J5" s="5"/>
      <c r="K5" s="5"/>
    </row>
    <row r="6" spans="1:11" ht="15.75" x14ac:dyDescent="0.25">
      <c r="A6" s="38"/>
      <c r="B6" s="38"/>
      <c r="C6" s="297" t="s">
        <v>305</v>
      </c>
      <c r="D6" s="5"/>
      <c r="E6" s="5"/>
      <c r="F6" s="5"/>
      <c r="G6" s="5"/>
      <c r="H6" s="5"/>
      <c r="I6" s="5"/>
      <c r="J6" s="5"/>
      <c r="K6" s="5"/>
    </row>
    <row r="7" spans="1:11" ht="15.75" x14ac:dyDescent="0.25">
      <c r="A7" s="38"/>
      <c r="B7" s="38"/>
      <c r="C7" s="6"/>
      <c r="D7" s="5"/>
      <c r="E7" s="5"/>
      <c r="F7" s="5"/>
      <c r="G7" s="5"/>
      <c r="H7" s="5"/>
      <c r="I7" s="5"/>
      <c r="J7" s="5"/>
      <c r="K7" s="5"/>
    </row>
    <row r="8" spans="1:1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5.5" customHeight="1" x14ac:dyDescent="0.2">
      <c r="A9" s="46" t="s">
        <v>5</v>
      </c>
      <c r="B9" s="46" t="s">
        <v>61</v>
      </c>
      <c r="C9" s="46" t="s">
        <v>62</v>
      </c>
      <c r="D9" s="514" t="s">
        <v>284</v>
      </c>
      <c r="E9" s="514" t="s">
        <v>123</v>
      </c>
      <c r="F9" s="164" t="s">
        <v>6</v>
      </c>
      <c r="G9" s="5"/>
      <c r="H9" s="5"/>
      <c r="I9" s="5"/>
      <c r="J9" s="5"/>
      <c r="K9" s="5"/>
    </row>
    <row r="10" spans="1:11" x14ac:dyDescent="0.2">
      <c r="A10" s="47"/>
      <c r="B10" s="47" t="s">
        <v>63</v>
      </c>
      <c r="C10" s="47" t="s">
        <v>64</v>
      </c>
      <c r="D10" s="517"/>
      <c r="E10" s="517"/>
      <c r="F10" s="165"/>
      <c r="G10" s="5"/>
      <c r="H10" s="5"/>
      <c r="I10" s="5"/>
      <c r="J10" s="5"/>
      <c r="K10" s="5"/>
    </row>
    <row r="11" spans="1:11" x14ac:dyDescent="0.2">
      <c r="A11" s="48"/>
      <c r="B11" s="48" t="s">
        <v>65</v>
      </c>
      <c r="C11" s="48"/>
      <c r="D11" s="518"/>
      <c r="E11" s="518"/>
      <c r="F11" s="67"/>
      <c r="G11" s="5"/>
      <c r="H11" s="5"/>
      <c r="I11" s="5"/>
      <c r="J11" s="5"/>
      <c r="K11" s="5"/>
    </row>
    <row r="12" spans="1:11" ht="20.100000000000001" customHeight="1" x14ac:dyDescent="0.2">
      <c r="A12" s="42" t="s">
        <v>119</v>
      </c>
      <c r="B12" s="42">
        <v>1</v>
      </c>
      <c r="C12" s="42"/>
      <c r="D12" s="270"/>
      <c r="E12" s="42">
        <v>30</v>
      </c>
      <c r="F12" s="42">
        <f>SUM(B12:E12)</f>
        <v>31</v>
      </c>
      <c r="G12" s="5"/>
      <c r="H12" s="5"/>
      <c r="I12" s="5"/>
      <c r="J12" s="5"/>
      <c r="K12" s="5"/>
    </row>
    <row r="13" spans="1:11" ht="20.100000000000001" customHeight="1" x14ac:dyDescent="0.2">
      <c r="A13" s="42" t="s">
        <v>66</v>
      </c>
      <c r="B13" s="42">
        <f>SUM(B40)</f>
        <v>37</v>
      </c>
      <c r="C13" s="42">
        <f t="shared" ref="C13:F13" si="0">SUM(C40)</f>
        <v>2</v>
      </c>
      <c r="D13" s="42">
        <f t="shared" si="0"/>
        <v>2</v>
      </c>
      <c r="E13" s="42">
        <f t="shared" si="0"/>
        <v>0</v>
      </c>
      <c r="F13" s="42">
        <f t="shared" si="0"/>
        <v>41</v>
      </c>
      <c r="G13" s="5"/>
      <c r="H13" s="5"/>
      <c r="I13" s="5"/>
      <c r="J13" s="5"/>
      <c r="K13" s="5"/>
    </row>
    <row r="14" spans="1:11" ht="20.100000000000001" customHeight="1" x14ac:dyDescent="0.2">
      <c r="A14" s="42" t="s">
        <v>175</v>
      </c>
      <c r="B14" s="42">
        <v>25</v>
      </c>
      <c r="C14" s="42"/>
      <c r="D14" s="42">
        <v>2</v>
      </c>
      <c r="E14" s="42"/>
      <c r="F14" s="42">
        <f t="shared" ref="F14:F22" si="1">SUM(B14:E14)</f>
        <v>27</v>
      </c>
      <c r="G14" s="5"/>
      <c r="H14" s="5"/>
      <c r="I14" s="5"/>
      <c r="J14" s="5"/>
      <c r="K14" s="5"/>
    </row>
    <row r="15" spans="1:11" ht="20.100000000000001" customHeight="1" x14ac:dyDescent="0.2">
      <c r="A15" s="42" t="s">
        <v>176</v>
      </c>
      <c r="B15" s="42">
        <v>22</v>
      </c>
      <c r="C15" s="42"/>
      <c r="D15" s="42"/>
      <c r="E15" s="42"/>
      <c r="F15" s="42">
        <f t="shared" si="1"/>
        <v>22</v>
      </c>
      <c r="G15" s="5"/>
      <c r="H15" s="5"/>
      <c r="I15" s="5"/>
      <c r="J15" s="5"/>
      <c r="K15" s="5"/>
    </row>
    <row r="16" spans="1:11" ht="20.100000000000001" customHeight="1" x14ac:dyDescent="0.2">
      <c r="A16" s="42" t="s">
        <v>177</v>
      </c>
      <c r="B16" s="42">
        <v>12</v>
      </c>
      <c r="C16" s="42"/>
      <c r="D16" s="42"/>
      <c r="E16" s="42"/>
      <c r="F16" s="42">
        <f t="shared" si="1"/>
        <v>12</v>
      </c>
      <c r="G16" s="5"/>
      <c r="H16" s="5"/>
      <c r="I16" s="5"/>
      <c r="J16" s="5"/>
      <c r="K16" s="5"/>
    </row>
    <row r="17" spans="1:11" ht="20.100000000000001" customHeight="1" x14ac:dyDescent="0.2">
      <c r="A17" s="42" t="s">
        <v>213</v>
      </c>
      <c r="B17" s="42">
        <v>11</v>
      </c>
      <c r="C17" s="42"/>
      <c r="D17" s="42"/>
      <c r="E17" s="42"/>
      <c r="F17" s="42">
        <f t="shared" si="1"/>
        <v>11</v>
      </c>
      <c r="G17" s="5"/>
      <c r="H17" s="5"/>
      <c r="I17" s="5"/>
      <c r="J17" s="5"/>
      <c r="K17" s="5"/>
    </row>
    <row r="18" spans="1:11" ht="20.100000000000001" customHeight="1" x14ac:dyDescent="0.2">
      <c r="A18" s="42" t="s">
        <v>647</v>
      </c>
      <c r="B18" s="42">
        <v>41</v>
      </c>
      <c r="C18" s="42"/>
      <c r="D18" s="42"/>
      <c r="E18" s="42"/>
      <c r="F18" s="42">
        <f t="shared" si="1"/>
        <v>41</v>
      </c>
      <c r="G18" s="5"/>
      <c r="H18" s="5"/>
      <c r="I18" s="5"/>
      <c r="J18" s="5"/>
      <c r="K18" s="5"/>
    </row>
    <row r="19" spans="1:11" ht="20.100000000000001" customHeight="1" x14ac:dyDescent="0.2">
      <c r="A19" s="42" t="s">
        <v>214</v>
      </c>
      <c r="B19" s="42">
        <v>13</v>
      </c>
      <c r="C19" s="42"/>
      <c r="D19" s="42"/>
      <c r="E19" s="42"/>
      <c r="F19" s="42">
        <f t="shared" si="1"/>
        <v>13</v>
      </c>
      <c r="G19" s="5"/>
      <c r="H19" s="5"/>
      <c r="I19" s="5"/>
      <c r="J19" s="5"/>
      <c r="K19" s="5"/>
    </row>
    <row r="20" spans="1:11" ht="20.100000000000001" customHeight="1" x14ac:dyDescent="0.2">
      <c r="A20" s="42" t="s">
        <v>215</v>
      </c>
      <c r="B20" s="42">
        <v>16</v>
      </c>
      <c r="C20" s="42">
        <v>4</v>
      </c>
      <c r="D20" s="42"/>
      <c r="E20" s="42"/>
      <c r="F20" s="42">
        <f t="shared" si="1"/>
        <v>20</v>
      </c>
      <c r="G20" s="5"/>
      <c r="H20" s="5"/>
      <c r="I20" s="5"/>
      <c r="J20" s="5"/>
      <c r="K20" s="5"/>
    </row>
    <row r="21" spans="1:11" ht="20.100000000000001" customHeight="1" x14ac:dyDescent="0.2">
      <c r="A21" s="42" t="s">
        <v>180</v>
      </c>
      <c r="B21" s="42">
        <v>6</v>
      </c>
      <c r="C21" s="42"/>
      <c r="D21" s="42"/>
      <c r="E21" s="42"/>
      <c r="F21" s="42">
        <f t="shared" si="1"/>
        <v>6</v>
      </c>
      <c r="G21" s="5"/>
      <c r="H21" s="5"/>
      <c r="I21" s="5"/>
      <c r="J21" s="5"/>
      <c r="K21" s="5"/>
    </row>
    <row r="22" spans="1:11" ht="20.100000000000001" customHeight="1" x14ac:dyDescent="0.2">
      <c r="A22" s="42" t="s">
        <v>181</v>
      </c>
      <c r="B22" s="42">
        <v>39</v>
      </c>
      <c r="C22" s="42"/>
      <c r="D22" s="42">
        <v>4</v>
      </c>
      <c r="E22" s="42"/>
      <c r="F22" s="42">
        <f t="shared" si="1"/>
        <v>43</v>
      </c>
      <c r="G22" s="5"/>
      <c r="H22" s="5"/>
      <c r="I22" s="5"/>
      <c r="J22" s="5"/>
      <c r="K22" s="5"/>
    </row>
    <row r="23" spans="1:11" ht="20.100000000000001" customHeight="1" x14ac:dyDescent="0.2">
      <c r="A23" s="54" t="s">
        <v>124</v>
      </c>
      <c r="B23" s="54">
        <f>SUM(B12:B22)</f>
        <v>223</v>
      </c>
      <c r="C23" s="54">
        <f>SUM(C12:C22)</f>
        <v>6</v>
      </c>
      <c r="D23" s="54">
        <f t="shared" ref="D23:F23" si="2">SUM(D12:D22)</f>
        <v>8</v>
      </c>
      <c r="E23" s="54">
        <f t="shared" si="2"/>
        <v>30</v>
      </c>
      <c r="F23" s="54">
        <f t="shared" si="2"/>
        <v>267</v>
      </c>
      <c r="G23" s="63"/>
      <c r="H23" s="5"/>
      <c r="I23" s="5"/>
      <c r="J23" s="5"/>
      <c r="K23" s="5"/>
    </row>
    <row r="24" spans="1:1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15.75" x14ac:dyDescent="0.25">
      <c r="A25" s="4" t="s">
        <v>671</v>
      </c>
      <c r="B25" s="4"/>
      <c r="C25" s="4"/>
      <c r="D25" s="5"/>
      <c r="E25" s="5"/>
      <c r="F25" s="5"/>
      <c r="G25" s="5"/>
      <c r="H25" s="5"/>
      <c r="I25" s="5"/>
      <c r="J25" s="5"/>
      <c r="K25" s="5"/>
    </row>
    <row r="26" spans="1:11" ht="15" x14ac:dyDescent="0.2">
      <c r="A26" s="38"/>
      <c r="B26" s="38"/>
      <c r="C26" s="38"/>
      <c r="D26" s="5"/>
      <c r="E26" s="5"/>
      <c r="F26" s="5"/>
      <c r="G26" s="5"/>
      <c r="H26" s="5"/>
      <c r="I26" s="5"/>
      <c r="J26" s="5"/>
      <c r="K26" s="5"/>
    </row>
    <row r="27" spans="1:11" ht="15.75" x14ac:dyDescent="0.25">
      <c r="A27" s="38"/>
      <c r="B27" s="38"/>
      <c r="C27" s="6" t="s">
        <v>31</v>
      </c>
      <c r="D27" s="5"/>
      <c r="E27" s="5"/>
      <c r="F27" s="5"/>
      <c r="G27" s="5"/>
      <c r="H27" s="5"/>
      <c r="I27" s="5"/>
      <c r="J27" s="5"/>
      <c r="K27" s="5"/>
    </row>
    <row r="28" spans="1:11" ht="15.75" x14ac:dyDescent="0.25">
      <c r="A28" s="38"/>
      <c r="B28" s="38"/>
      <c r="C28" s="297" t="s">
        <v>306</v>
      </c>
      <c r="D28" s="5"/>
      <c r="E28" s="5"/>
      <c r="F28" s="5"/>
      <c r="G28" s="5"/>
      <c r="H28" s="5"/>
      <c r="I28" s="5"/>
      <c r="J28" s="5"/>
      <c r="K28" s="5"/>
    </row>
    <row r="29" spans="1:1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2.75" customHeight="1" x14ac:dyDescent="0.2">
      <c r="A30" s="46" t="s">
        <v>5</v>
      </c>
      <c r="B30" s="46" t="s">
        <v>61</v>
      </c>
      <c r="C30" s="46" t="s">
        <v>62</v>
      </c>
      <c r="D30" s="514" t="s">
        <v>284</v>
      </c>
      <c r="E30" s="46" t="s">
        <v>111</v>
      </c>
      <c r="F30" s="46" t="s">
        <v>6</v>
      </c>
      <c r="G30" s="5"/>
      <c r="H30" s="5"/>
      <c r="I30" s="5"/>
      <c r="J30" s="5"/>
      <c r="K30" s="5"/>
    </row>
    <row r="31" spans="1:11" x14ac:dyDescent="0.2">
      <c r="A31" s="47"/>
      <c r="B31" s="47" t="s">
        <v>63</v>
      </c>
      <c r="C31" s="47" t="s">
        <v>64</v>
      </c>
      <c r="D31" s="517"/>
      <c r="E31" s="47" t="s">
        <v>112</v>
      </c>
      <c r="F31" s="47"/>
      <c r="G31" s="5"/>
      <c r="H31" s="5"/>
      <c r="I31" s="5"/>
      <c r="J31" s="5"/>
      <c r="K31" s="5"/>
    </row>
    <row r="32" spans="1:11" x14ac:dyDescent="0.2">
      <c r="A32" s="48"/>
      <c r="B32" s="48" t="s">
        <v>65</v>
      </c>
      <c r="C32" s="48"/>
      <c r="D32" s="518"/>
      <c r="E32" s="48"/>
      <c r="F32" s="48"/>
      <c r="G32" s="5"/>
      <c r="H32" s="5"/>
      <c r="I32" s="5"/>
      <c r="J32" s="5"/>
      <c r="K32" s="5"/>
    </row>
    <row r="33" spans="1:12" ht="15" customHeight="1" x14ac:dyDescent="0.2">
      <c r="A33" s="42" t="s">
        <v>67</v>
      </c>
      <c r="B33" s="42">
        <v>2</v>
      </c>
      <c r="C33" s="42"/>
      <c r="D33" s="42"/>
      <c r="E33" s="42"/>
      <c r="F33" s="42">
        <f>SUM(B33:E33)</f>
        <v>2</v>
      </c>
      <c r="G33" s="5"/>
      <c r="H33" s="5"/>
      <c r="I33" s="5"/>
      <c r="J33" s="5"/>
      <c r="K33" s="5"/>
    </row>
    <row r="34" spans="1:12" ht="15" customHeight="1" x14ac:dyDescent="0.2">
      <c r="A34" s="42" t="s">
        <v>68</v>
      </c>
      <c r="B34" s="42">
        <v>3</v>
      </c>
      <c r="C34" s="42"/>
      <c r="D34" s="42"/>
      <c r="E34" s="42"/>
      <c r="F34" s="42">
        <f t="shared" ref="F34:F39" si="3">SUM(B34:E34)</f>
        <v>3</v>
      </c>
      <c r="G34" s="5"/>
      <c r="H34" s="5"/>
      <c r="I34" s="5"/>
      <c r="J34" s="5"/>
      <c r="K34" s="5"/>
    </row>
    <row r="35" spans="1:12" ht="15" customHeight="1" x14ac:dyDescent="0.2">
      <c r="A35" s="42" t="s">
        <v>69</v>
      </c>
      <c r="B35" s="42">
        <v>8</v>
      </c>
      <c r="C35" s="42">
        <v>1</v>
      </c>
      <c r="D35" s="42"/>
      <c r="E35" s="42"/>
      <c r="F35" s="42">
        <f t="shared" si="3"/>
        <v>9</v>
      </c>
      <c r="G35" s="5"/>
      <c r="H35" s="5"/>
      <c r="I35" s="5"/>
      <c r="J35" s="5"/>
      <c r="K35" s="5"/>
    </row>
    <row r="36" spans="1:12" ht="15" customHeight="1" x14ac:dyDescent="0.2">
      <c r="A36" s="42" t="s">
        <v>70</v>
      </c>
      <c r="B36" s="42">
        <v>12</v>
      </c>
      <c r="C36" s="42"/>
      <c r="D36" s="42">
        <v>1</v>
      </c>
      <c r="E36" s="42"/>
      <c r="F36" s="42">
        <f t="shared" si="3"/>
        <v>13</v>
      </c>
      <c r="G36" s="5"/>
      <c r="H36" s="5"/>
      <c r="I36" s="5"/>
      <c r="J36" s="5"/>
      <c r="K36" s="5"/>
    </row>
    <row r="37" spans="1:12" ht="15" customHeight="1" x14ac:dyDescent="0.2">
      <c r="A37" s="42" t="s">
        <v>71</v>
      </c>
      <c r="B37" s="42">
        <v>5</v>
      </c>
      <c r="C37" s="42"/>
      <c r="D37" s="42"/>
      <c r="E37" s="42"/>
      <c r="F37" s="42">
        <f t="shared" si="3"/>
        <v>5</v>
      </c>
      <c r="G37" s="5"/>
      <c r="H37" s="5"/>
      <c r="I37" s="5"/>
      <c r="J37" s="5"/>
      <c r="K37" s="5"/>
    </row>
    <row r="38" spans="1:12" ht="15" customHeight="1" x14ac:dyDescent="0.2">
      <c r="A38" s="42" t="s">
        <v>133</v>
      </c>
      <c r="B38" s="42">
        <v>5</v>
      </c>
      <c r="C38" s="42"/>
      <c r="D38" s="42">
        <v>1</v>
      </c>
      <c r="E38" s="42"/>
      <c r="F38" s="42">
        <f t="shared" si="3"/>
        <v>6</v>
      </c>
      <c r="G38" s="5"/>
      <c r="H38" s="5"/>
      <c r="I38" s="5"/>
      <c r="J38" s="5"/>
      <c r="K38" s="5"/>
    </row>
    <row r="39" spans="1:12" ht="15" customHeight="1" x14ac:dyDescent="0.2">
      <c r="A39" s="42" t="s">
        <v>134</v>
      </c>
      <c r="B39" s="42">
        <v>2</v>
      </c>
      <c r="C39" s="42">
        <v>1</v>
      </c>
      <c r="D39" s="42"/>
      <c r="E39" s="42"/>
      <c r="F39" s="42">
        <f t="shared" si="3"/>
        <v>3</v>
      </c>
      <c r="G39" s="5"/>
      <c r="H39" s="5"/>
      <c r="I39" s="5"/>
      <c r="J39" s="5"/>
      <c r="K39" s="5"/>
    </row>
    <row r="40" spans="1:12" ht="15" customHeight="1" x14ac:dyDescent="0.2">
      <c r="A40" s="54" t="s">
        <v>6</v>
      </c>
      <c r="B40" s="54">
        <f>SUM(B33:B39)</f>
        <v>37</v>
      </c>
      <c r="C40" s="54">
        <f>SUM(C33:C39)</f>
        <v>2</v>
      </c>
      <c r="D40" s="54">
        <f t="shared" ref="D40:F40" si="4">SUM(D33:D39)</f>
        <v>2</v>
      </c>
      <c r="E40" s="54">
        <f t="shared" si="4"/>
        <v>0</v>
      </c>
      <c r="F40" s="54">
        <f t="shared" si="4"/>
        <v>41</v>
      </c>
      <c r="G40" s="5"/>
      <c r="H40" s="5"/>
      <c r="I40" s="5"/>
      <c r="J40" s="5"/>
      <c r="K40" s="5"/>
    </row>
    <row r="41" spans="1:12" ht="15.75" x14ac:dyDescent="0.25">
      <c r="A41" s="4" t="s">
        <v>672</v>
      </c>
      <c r="B41" s="4"/>
      <c r="C41" s="4"/>
      <c r="D41" s="5"/>
      <c r="E41" s="5"/>
      <c r="F41" s="5"/>
      <c r="G41" s="5"/>
      <c r="H41" s="5"/>
      <c r="I41" s="5"/>
      <c r="J41" s="5"/>
      <c r="K41" s="5"/>
    </row>
    <row r="42" spans="1:12" ht="15" x14ac:dyDescent="0.2">
      <c r="A42" s="38"/>
      <c r="B42" s="38"/>
      <c r="C42" s="38"/>
      <c r="D42" s="5"/>
      <c r="E42" s="5"/>
      <c r="F42" s="5"/>
      <c r="G42" s="5"/>
      <c r="H42" s="5"/>
      <c r="I42" s="5"/>
      <c r="J42" s="5"/>
      <c r="K42" s="5"/>
    </row>
    <row r="43" spans="1:12" ht="15.75" x14ac:dyDescent="0.25">
      <c r="A43" s="38"/>
      <c r="B43" s="38"/>
      <c r="C43" s="6" t="s">
        <v>99</v>
      </c>
      <c r="D43" s="5"/>
      <c r="E43" s="5"/>
      <c r="F43" s="5"/>
      <c r="G43" s="5"/>
      <c r="H43" s="5"/>
      <c r="I43" s="5"/>
      <c r="J43" s="5"/>
      <c r="K43" s="5"/>
    </row>
    <row r="44" spans="1:12" ht="15.75" x14ac:dyDescent="0.25">
      <c r="A44" s="38"/>
      <c r="B44" s="38"/>
      <c r="C44" s="297" t="s">
        <v>306</v>
      </c>
      <c r="D44" s="5"/>
      <c r="E44" s="5"/>
      <c r="F44" s="5"/>
      <c r="G44" s="5"/>
      <c r="H44" s="5"/>
      <c r="I44" s="5"/>
      <c r="J44" s="5"/>
      <c r="K44" s="5"/>
    </row>
    <row r="45" spans="1:12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2" ht="12.75" customHeight="1" x14ac:dyDescent="0.2">
      <c r="A46" s="46" t="s">
        <v>5</v>
      </c>
      <c r="B46" s="46" t="s">
        <v>61</v>
      </c>
      <c r="C46" s="46" t="s">
        <v>62</v>
      </c>
      <c r="D46" s="514" t="s">
        <v>284</v>
      </c>
      <c r="E46" s="46" t="s">
        <v>111</v>
      </c>
      <c r="F46" s="46" t="s">
        <v>6</v>
      </c>
      <c r="G46" s="5"/>
      <c r="H46" s="5"/>
      <c r="I46" s="5"/>
      <c r="J46" s="5"/>
      <c r="K46" s="5"/>
      <c r="L46" s="5"/>
    </row>
    <row r="47" spans="1:12" x14ac:dyDescent="0.2">
      <c r="A47" s="47"/>
      <c r="B47" s="47" t="s">
        <v>63</v>
      </c>
      <c r="C47" s="47" t="s">
        <v>64</v>
      </c>
      <c r="D47" s="517"/>
      <c r="E47" s="47" t="s">
        <v>112</v>
      </c>
      <c r="F47" s="47"/>
      <c r="G47" s="5"/>
      <c r="H47" s="5"/>
      <c r="I47" s="5"/>
      <c r="J47" s="5"/>
      <c r="K47" s="5"/>
      <c r="L47" s="5"/>
    </row>
    <row r="48" spans="1:12" x14ac:dyDescent="0.2">
      <c r="A48" s="48"/>
      <c r="B48" s="48" t="s">
        <v>65</v>
      </c>
      <c r="C48" s="48"/>
      <c r="D48" s="518"/>
      <c r="E48" s="48"/>
      <c r="F48" s="48"/>
      <c r="G48" s="5"/>
      <c r="H48" s="5"/>
      <c r="I48" s="5"/>
      <c r="J48" s="5"/>
      <c r="K48" s="5"/>
      <c r="L48" s="5"/>
    </row>
    <row r="49" spans="1:12" s="151" customFormat="1" x14ac:dyDescent="0.2">
      <c r="A49" s="54" t="s">
        <v>200</v>
      </c>
      <c r="B49" s="12">
        <v>25</v>
      </c>
      <c r="C49" s="12"/>
      <c r="D49" s="14">
        <v>2</v>
      </c>
      <c r="E49" s="14"/>
      <c r="F49" s="172">
        <f>SUM(B49:E49)</f>
        <v>27</v>
      </c>
      <c r="G49" s="95"/>
      <c r="H49" s="95"/>
      <c r="I49" s="95"/>
      <c r="J49" s="95"/>
      <c r="K49" s="95"/>
      <c r="L49" s="95"/>
    </row>
    <row r="50" spans="1:12" x14ac:dyDescent="0.2">
      <c r="A50" s="54" t="s">
        <v>201</v>
      </c>
      <c r="B50" s="12">
        <v>22</v>
      </c>
      <c r="C50" s="12"/>
      <c r="D50" s="14"/>
      <c r="E50" s="14"/>
      <c r="F50" s="172">
        <f t="shared" ref="F50:F71" si="5">SUM(B50:E50)</f>
        <v>22</v>
      </c>
      <c r="G50" s="5"/>
      <c r="H50" s="5"/>
      <c r="I50" s="5"/>
      <c r="J50" s="5"/>
      <c r="K50" s="5"/>
      <c r="L50" s="5"/>
    </row>
    <row r="51" spans="1:12" x14ac:dyDescent="0.2">
      <c r="A51" s="54" t="s">
        <v>202</v>
      </c>
      <c r="B51" s="12">
        <v>12</v>
      </c>
      <c r="C51" s="12"/>
      <c r="D51" s="14"/>
      <c r="E51" s="14"/>
      <c r="F51" s="172">
        <f t="shared" si="5"/>
        <v>12</v>
      </c>
      <c r="G51" s="5"/>
      <c r="H51" s="5"/>
      <c r="I51" s="5"/>
      <c r="J51" s="5"/>
      <c r="K51" s="5"/>
      <c r="L51" s="5"/>
    </row>
    <row r="52" spans="1:12" x14ac:dyDescent="0.2">
      <c r="A52" s="54" t="s">
        <v>197</v>
      </c>
      <c r="B52" s="12">
        <f>SUM(B53:B54)</f>
        <v>11</v>
      </c>
      <c r="C52" s="12">
        <v>0</v>
      </c>
      <c r="D52" s="12">
        <v>0</v>
      </c>
      <c r="E52" s="12">
        <v>0</v>
      </c>
      <c r="F52" s="172">
        <f t="shared" si="5"/>
        <v>11</v>
      </c>
      <c r="G52" s="5"/>
      <c r="H52" s="5"/>
      <c r="I52" s="5"/>
      <c r="J52" s="5"/>
      <c r="K52" s="5"/>
      <c r="L52" s="5"/>
    </row>
    <row r="53" spans="1:12" x14ac:dyDescent="0.2">
      <c r="A53" s="144" t="s">
        <v>298</v>
      </c>
      <c r="B53" s="144">
        <v>6</v>
      </c>
      <c r="C53" s="144"/>
      <c r="D53" s="144"/>
      <c r="E53" s="144"/>
      <c r="F53" s="79">
        <f t="shared" si="5"/>
        <v>6</v>
      </c>
      <c r="G53" s="5"/>
      <c r="H53" s="5"/>
      <c r="I53" s="5"/>
      <c r="J53" s="5"/>
      <c r="K53" s="5"/>
      <c r="L53" s="5"/>
    </row>
    <row r="54" spans="1:12" x14ac:dyDescent="0.2">
      <c r="A54" s="144" t="s">
        <v>297</v>
      </c>
      <c r="B54" s="144">
        <v>5</v>
      </c>
      <c r="C54" s="144"/>
      <c r="D54" s="144"/>
      <c r="E54" s="144"/>
      <c r="F54" s="79">
        <f t="shared" si="5"/>
        <v>5</v>
      </c>
      <c r="G54" s="5"/>
      <c r="H54" s="5"/>
      <c r="I54" s="5"/>
      <c r="J54" s="5"/>
      <c r="K54" s="5"/>
      <c r="L54" s="5"/>
    </row>
    <row r="55" spans="1:12" s="151" customFormat="1" x14ac:dyDescent="0.2">
      <c r="A55" s="12" t="s">
        <v>648</v>
      </c>
      <c r="B55" s="12">
        <f>SUM(B56:B58)</f>
        <v>41</v>
      </c>
      <c r="C55" s="12">
        <f t="shared" ref="C55:F55" si="6">SUM(C56:C58)</f>
        <v>0</v>
      </c>
      <c r="D55" s="12">
        <f t="shared" si="6"/>
        <v>0</v>
      </c>
      <c r="E55" s="12">
        <f t="shared" si="6"/>
        <v>0</v>
      </c>
      <c r="F55" s="12">
        <f t="shared" si="6"/>
        <v>41</v>
      </c>
      <c r="G55" s="95"/>
      <c r="H55" s="95"/>
      <c r="I55" s="95"/>
      <c r="J55" s="95"/>
      <c r="K55" s="95"/>
      <c r="L55" s="95"/>
    </row>
    <row r="56" spans="1:12" s="151" customFormat="1" x14ac:dyDescent="0.2">
      <c r="A56" s="144" t="s">
        <v>109</v>
      </c>
      <c r="B56" s="42">
        <v>16</v>
      </c>
      <c r="C56" s="42"/>
      <c r="D56" s="15"/>
      <c r="E56" s="15"/>
      <c r="F56" s="79">
        <f t="shared" si="5"/>
        <v>16</v>
      </c>
      <c r="G56" s="95"/>
      <c r="H56" s="95"/>
      <c r="I56" s="95"/>
      <c r="J56" s="95"/>
      <c r="K56" s="95"/>
      <c r="L56" s="95"/>
    </row>
    <row r="57" spans="1:12" x14ac:dyDescent="0.2">
      <c r="A57" s="144" t="s">
        <v>110</v>
      </c>
      <c r="B57" s="42">
        <v>13</v>
      </c>
      <c r="C57" s="42"/>
      <c r="D57" s="15"/>
      <c r="E57" s="15"/>
      <c r="F57" s="79">
        <f t="shared" si="5"/>
        <v>13</v>
      </c>
      <c r="G57" s="5"/>
      <c r="H57" s="5"/>
      <c r="I57" s="5"/>
      <c r="J57" s="5"/>
      <c r="K57" s="5"/>
      <c r="L57" s="5"/>
    </row>
    <row r="58" spans="1:12" x14ac:dyDescent="0.2">
      <c r="A58" s="144" t="s">
        <v>646</v>
      </c>
      <c r="B58" s="42">
        <v>12</v>
      </c>
      <c r="C58" s="42"/>
      <c r="D58" s="15"/>
      <c r="E58" s="15"/>
      <c r="F58" s="79">
        <f t="shared" si="5"/>
        <v>12</v>
      </c>
      <c r="G58" s="5"/>
      <c r="H58" s="5"/>
      <c r="I58" s="5"/>
      <c r="J58" s="5"/>
      <c r="K58" s="5"/>
      <c r="L58" s="5"/>
    </row>
    <row r="59" spans="1:12" x14ac:dyDescent="0.2">
      <c r="A59" s="12" t="s">
        <v>203</v>
      </c>
      <c r="B59" s="12">
        <v>13</v>
      </c>
      <c r="C59" s="12">
        <v>0</v>
      </c>
      <c r="D59" s="12">
        <v>0</v>
      </c>
      <c r="E59" s="12">
        <v>0</v>
      </c>
      <c r="F59" s="172">
        <f t="shared" si="5"/>
        <v>13</v>
      </c>
      <c r="G59" s="5"/>
      <c r="H59" s="5"/>
      <c r="I59" s="5"/>
      <c r="J59" s="5"/>
      <c r="K59" s="5"/>
      <c r="L59" s="5"/>
    </row>
    <row r="60" spans="1:12" s="151" customFormat="1" x14ac:dyDescent="0.2">
      <c r="A60" s="12" t="s">
        <v>204</v>
      </c>
      <c r="B60" s="12">
        <f>SUM(B61:B65)</f>
        <v>16</v>
      </c>
      <c r="C60" s="12">
        <f t="shared" ref="C60:F60" si="7">SUM(C61:C65)</f>
        <v>4</v>
      </c>
      <c r="D60" s="12">
        <f t="shared" si="7"/>
        <v>0</v>
      </c>
      <c r="E60" s="12">
        <f t="shared" si="7"/>
        <v>0</v>
      </c>
      <c r="F60" s="12">
        <f t="shared" si="7"/>
        <v>20</v>
      </c>
      <c r="G60" s="95"/>
      <c r="H60" s="95"/>
      <c r="I60" s="95"/>
      <c r="J60" s="95"/>
      <c r="K60" s="95"/>
      <c r="L60" s="95"/>
    </row>
    <row r="61" spans="1:12" s="151" customFormat="1" x14ac:dyDescent="0.2">
      <c r="A61" s="144" t="s">
        <v>130</v>
      </c>
      <c r="B61" s="42">
        <v>10</v>
      </c>
      <c r="C61" s="42"/>
      <c r="D61" s="15"/>
      <c r="E61" s="15"/>
      <c r="F61" s="172">
        <f t="shared" si="5"/>
        <v>10</v>
      </c>
      <c r="G61" s="95"/>
      <c r="H61" s="95"/>
      <c r="I61" s="95"/>
      <c r="J61" s="95"/>
      <c r="K61" s="95"/>
      <c r="L61" s="95"/>
    </row>
    <row r="62" spans="1:12" x14ac:dyDescent="0.2">
      <c r="A62" s="42" t="s">
        <v>376</v>
      </c>
      <c r="B62" s="42">
        <v>1</v>
      </c>
      <c r="C62" s="42"/>
      <c r="D62" s="15"/>
      <c r="E62" s="15"/>
      <c r="F62" s="172">
        <f t="shared" si="5"/>
        <v>1</v>
      </c>
      <c r="G62" s="5"/>
      <c r="H62" s="5"/>
      <c r="I62" s="5"/>
      <c r="J62" s="5"/>
      <c r="K62" s="5"/>
      <c r="L62" s="5"/>
    </row>
    <row r="63" spans="1:12" s="171" customFormat="1" x14ac:dyDescent="0.2">
      <c r="A63" s="42" t="s">
        <v>131</v>
      </c>
      <c r="B63" s="42">
        <v>1</v>
      </c>
      <c r="C63" s="42">
        <v>1</v>
      </c>
      <c r="D63" s="15"/>
      <c r="E63" s="15"/>
      <c r="F63" s="172">
        <f t="shared" si="5"/>
        <v>2</v>
      </c>
      <c r="G63" s="5"/>
      <c r="H63" s="5"/>
      <c r="I63" s="5"/>
      <c r="J63" s="5"/>
      <c r="K63" s="5"/>
      <c r="L63" s="5"/>
    </row>
    <row r="64" spans="1:12" s="171" customFormat="1" x14ac:dyDescent="0.2">
      <c r="A64" s="42" t="s">
        <v>269</v>
      </c>
      <c r="B64" s="42">
        <v>4</v>
      </c>
      <c r="C64" s="42">
        <v>2</v>
      </c>
      <c r="D64" s="15"/>
      <c r="E64" s="15"/>
      <c r="F64" s="172">
        <f t="shared" si="5"/>
        <v>6</v>
      </c>
      <c r="G64" s="5"/>
      <c r="H64" s="5"/>
      <c r="I64" s="5"/>
      <c r="J64" s="5"/>
      <c r="K64" s="5"/>
      <c r="L64" s="5"/>
    </row>
    <row r="65" spans="1:12" s="171" customFormat="1" x14ac:dyDescent="0.2">
      <c r="A65" s="42" t="s">
        <v>270</v>
      </c>
      <c r="B65" s="42"/>
      <c r="C65" s="42">
        <v>1</v>
      </c>
      <c r="D65" s="15"/>
      <c r="E65" s="15"/>
      <c r="F65" s="172">
        <f t="shared" si="5"/>
        <v>1</v>
      </c>
      <c r="G65" s="5"/>
      <c r="H65" s="5"/>
      <c r="I65" s="5"/>
      <c r="J65" s="5"/>
      <c r="K65" s="5"/>
      <c r="L65" s="5"/>
    </row>
    <row r="66" spans="1:12" s="171" customFormat="1" x14ac:dyDescent="0.2">
      <c r="A66" s="12" t="s">
        <v>198</v>
      </c>
      <c r="B66" s="12">
        <v>6</v>
      </c>
      <c r="C66" s="12"/>
      <c r="D66" s="14"/>
      <c r="E66" s="14"/>
      <c r="F66" s="172">
        <f t="shared" si="5"/>
        <v>6</v>
      </c>
      <c r="G66" s="5"/>
      <c r="H66" s="5"/>
      <c r="I66" s="5"/>
      <c r="J66" s="5"/>
      <c r="K66" s="5"/>
      <c r="L66" s="5"/>
    </row>
    <row r="67" spans="1:12" s="171" customFormat="1" x14ac:dyDescent="0.2">
      <c r="A67" s="12" t="s">
        <v>205</v>
      </c>
      <c r="B67" s="12">
        <f>SUM(B68:B70)</f>
        <v>39</v>
      </c>
      <c r="C67" s="12">
        <f t="shared" ref="C67:F67" si="8">SUM(C68:C70)</f>
        <v>0</v>
      </c>
      <c r="D67" s="12">
        <f t="shared" si="8"/>
        <v>4</v>
      </c>
      <c r="E67" s="12">
        <f t="shared" si="8"/>
        <v>0</v>
      </c>
      <c r="F67" s="12">
        <f t="shared" si="8"/>
        <v>43</v>
      </c>
      <c r="G67" s="5"/>
      <c r="H67" s="5"/>
      <c r="I67" s="5"/>
      <c r="J67" s="5"/>
      <c r="K67" s="5"/>
      <c r="L67" s="5"/>
    </row>
    <row r="68" spans="1:12" s="151" customFormat="1" x14ac:dyDescent="0.2">
      <c r="A68" s="144" t="s">
        <v>132</v>
      </c>
      <c r="B68" s="42">
        <v>6</v>
      </c>
      <c r="C68" s="42"/>
      <c r="D68" s="15">
        <v>1</v>
      </c>
      <c r="E68" s="15"/>
      <c r="F68" s="172">
        <f t="shared" si="5"/>
        <v>7</v>
      </c>
      <c r="G68" s="95"/>
      <c r="H68" s="95"/>
      <c r="I68" s="95"/>
      <c r="J68" s="95"/>
      <c r="K68" s="95"/>
      <c r="L68" s="95"/>
    </row>
    <row r="69" spans="1:12" x14ac:dyDescent="0.2">
      <c r="A69" s="42" t="s">
        <v>125</v>
      </c>
      <c r="B69" s="42">
        <v>4</v>
      </c>
      <c r="C69" s="42"/>
      <c r="D69" s="15">
        <v>2</v>
      </c>
      <c r="E69" s="15">
        <v>0</v>
      </c>
      <c r="F69" s="172">
        <f t="shared" si="5"/>
        <v>6</v>
      </c>
      <c r="G69" s="5"/>
      <c r="H69" s="5"/>
      <c r="I69" s="5"/>
      <c r="J69" s="5"/>
      <c r="K69" s="5"/>
      <c r="L69" s="5"/>
    </row>
    <row r="70" spans="1:12" x14ac:dyDescent="0.2">
      <c r="A70" s="42" t="s">
        <v>206</v>
      </c>
      <c r="B70" s="42">
        <v>29</v>
      </c>
      <c r="C70" s="42"/>
      <c r="D70" s="15">
        <v>1</v>
      </c>
      <c r="E70" s="15"/>
      <c r="F70" s="172">
        <f t="shared" si="5"/>
        <v>30</v>
      </c>
      <c r="G70" s="5"/>
      <c r="H70" s="5"/>
      <c r="I70" s="5"/>
      <c r="J70" s="5"/>
      <c r="K70" s="5"/>
      <c r="L70" s="5"/>
    </row>
    <row r="71" spans="1:12" x14ac:dyDescent="0.2">
      <c r="A71" s="54" t="s">
        <v>6</v>
      </c>
      <c r="B71" s="54">
        <f>SUM(B49:B52,B55,B59:B60,B66:B67,)</f>
        <v>185</v>
      </c>
      <c r="C71" s="54">
        <f>C49+C50+C51+C52+C55+C59+C60+C66+C67</f>
        <v>4</v>
      </c>
      <c r="D71" s="54">
        <f>D49+D50+D51+D52+D55+D59+D60+D66+D67</f>
        <v>6</v>
      </c>
      <c r="E71" s="54">
        <f>E49+E50+E51+E52+E55+E59+E60+E66+E67</f>
        <v>0</v>
      </c>
      <c r="F71" s="172">
        <f t="shared" si="5"/>
        <v>195</v>
      </c>
      <c r="G71" s="5"/>
      <c r="H71" s="5"/>
      <c r="I71" s="5"/>
      <c r="J71" s="5"/>
      <c r="K71" s="5"/>
      <c r="L71" s="5"/>
    </row>
    <row r="72" spans="1:12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2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2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2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2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2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2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2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2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</sheetData>
  <mergeCells count="4">
    <mergeCell ref="D9:D11"/>
    <mergeCell ref="D46:D48"/>
    <mergeCell ref="D30:D32"/>
    <mergeCell ref="E9:E11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firstPageNumber="22" orientation="landscape" r:id="rId1"/>
  <headerFooter alignWithMargins="0">
    <oddFooter>&amp;P. oldal</oddFooter>
  </headerFooter>
  <rowBreaks count="2" manualBreakCount="2">
    <brk id="24" max="16383" man="1"/>
    <brk id="4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P65"/>
  <sheetViews>
    <sheetView tabSelected="1" view="pageBreakPreview" zoomScaleNormal="100" workbookViewId="0"/>
  </sheetViews>
  <sheetFormatPr defaultRowHeight="12.75" x14ac:dyDescent="0.2"/>
  <cols>
    <col min="1" max="1" width="46.140625" style="5" customWidth="1"/>
    <col min="2" max="2" width="11.85546875" style="5" customWidth="1"/>
    <col min="3" max="3" width="9.7109375" style="5" customWidth="1"/>
    <col min="4" max="4" width="9.5703125" style="5" customWidth="1"/>
    <col min="5" max="5" width="9.7109375" style="5" customWidth="1"/>
    <col min="6" max="6" width="9.5703125" style="5" customWidth="1"/>
    <col min="7" max="14" width="9.7109375" style="5" customWidth="1"/>
    <col min="15" max="15" width="9.85546875" style="113" bestFit="1" customWidth="1"/>
    <col min="16" max="16" width="9.140625" style="113"/>
    <col min="17" max="17" width="9.85546875" style="5" bestFit="1" customWidth="1"/>
    <col min="18" max="42" width="9.140625" style="5"/>
  </cols>
  <sheetData>
    <row r="1" spans="1:42" ht="15.75" x14ac:dyDescent="0.25">
      <c r="A1" s="43" t="s">
        <v>673</v>
      </c>
    </row>
    <row r="2" spans="1:42" ht="15.75" x14ac:dyDescent="0.25">
      <c r="A2" s="43"/>
    </row>
    <row r="3" spans="1:42" ht="19.5" x14ac:dyDescent="0.35">
      <c r="A3" s="519" t="s">
        <v>74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</row>
    <row r="4" spans="1:42" ht="15.75" x14ac:dyDescent="0.25">
      <c r="A4" s="501" t="s">
        <v>403</v>
      </c>
      <c r="B4" s="516"/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</row>
    <row r="5" spans="1:42" ht="20.25" x14ac:dyDescent="0.3">
      <c r="E5" s="73"/>
    </row>
    <row r="6" spans="1:42" ht="13.5" thickBot="1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119"/>
    </row>
    <row r="7" spans="1:42" ht="26.25" thickBot="1" x14ac:dyDescent="0.25">
      <c r="A7" s="75" t="s">
        <v>5</v>
      </c>
      <c r="B7" s="75" t="s">
        <v>75</v>
      </c>
      <c r="C7" s="75" t="s">
        <v>76</v>
      </c>
      <c r="D7" s="75" t="s">
        <v>77</v>
      </c>
      <c r="E7" s="75" t="s">
        <v>78</v>
      </c>
      <c r="F7" s="75" t="s">
        <v>79</v>
      </c>
      <c r="G7" s="75" t="s">
        <v>80</v>
      </c>
      <c r="H7" s="75" t="s">
        <v>81</v>
      </c>
      <c r="I7" s="75" t="s">
        <v>82</v>
      </c>
      <c r="J7" s="75" t="s">
        <v>83</v>
      </c>
      <c r="K7" s="75" t="s">
        <v>84</v>
      </c>
      <c r="L7" s="75" t="s">
        <v>85</v>
      </c>
      <c r="M7" s="75" t="s">
        <v>86</v>
      </c>
      <c r="N7" s="75" t="s">
        <v>87</v>
      </c>
      <c r="O7" s="119"/>
    </row>
    <row r="8" spans="1:42" ht="13.5" customHeight="1" x14ac:dyDescent="0.2">
      <c r="A8" s="222" t="s">
        <v>88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19"/>
    </row>
    <row r="9" spans="1:42" ht="13.5" customHeight="1" x14ac:dyDescent="0.2">
      <c r="A9" s="76" t="s">
        <v>367</v>
      </c>
      <c r="B9" s="141">
        <f>SUM(B10:B11)</f>
        <v>759706.99999999988</v>
      </c>
      <c r="C9" s="141">
        <f t="shared" ref="C9:N9" si="0">SUM(C10:C11)</f>
        <v>62833.916666666664</v>
      </c>
      <c r="D9" s="141">
        <f t="shared" si="0"/>
        <v>62833.916666666664</v>
      </c>
      <c r="E9" s="141">
        <f t="shared" si="0"/>
        <v>62833.916666666664</v>
      </c>
      <c r="F9" s="141">
        <f t="shared" si="0"/>
        <v>62833.916666666664</v>
      </c>
      <c r="G9" s="141">
        <f t="shared" si="0"/>
        <v>62833.916666666664</v>
      </c>
      <c r="H9" s="141">
        <f t="shared" si="0"/>
        <v>68533.916666666657</v>
      </c>
      <c r="I9" s="141">
        <f t="shared" si="0"/>
        <v>62833.916666666664</v>
      </c>
      <c r="J9" s="141">
        <f t="shared" si="0"/>
        <v>62833.916666666664</v>
      </c>
      <c r="K9" s="141">
        <f t="shared" si="0"/>
        <v>62833.916666666664</v>
      </c>
      <c r="L9" s="141">
        <f t="shared" si="0"/>
        <v>62833.916666666664</v>
      </c>
      <c r="M9" s="141">
        <f t="shared" si="0"/>
        <v>62833.916666666664</v>
      </c>
      <c r="N9" s="141">
        <f t="shared" si="0"/>
        <v>62833.916666666664</v>
      </c>
      <c r="O9" s="119"/>
    </row>
    <row r="10" spans="1:42" ht="13.5" customHeight="1" x14ac:dyDescent="0.2">
      <c r="A10" s="76" t="s">
        <v>365</v>
      </c>
      <c r="B10" s="141">
        <f t="shared" ref="B10:B11" si="1">SUM(C10:N10)</f>
        <v>754006.99999999988</v>
      </c>
      <c r="C10" s="141">
        <f>$P$10/12</f>
        <v>62833.916666666664</v>
      </c>
      <c r="D10" s="141">
        <f t="shared" ref="D10:N10" si="2">$P$10/12</f>
        <v>62833.916666666664</v>
      </c>
      <c r="E10" s="141">
        <f t="shared" si="2"/>
        <v>62833.916666666664</v>
      </c>
      <c r="F10" s="141">
        <f t="shared" si="2"/>
        <v>62833.916666666664</v>
      </c>
      <c r="G10" s="141">
        <f t="shared" si="2"/>
        <v>62833.916666666664</v>
      </c>
      <c r="H10" s="141">
        <f t="shared" si="2"/>
        <v>62833.916666666664</v>
      </c>
      <c r="I10" s="141">
        <f t="shared" si="2"/>
        <v>62833.916666666664</v>
      </c>
      <c r="J10" s="141">
        <f t="shared" si="2"/>
        <v>62833.916666666664</v>
      </c>
      <c r="K10" s="141">
        <f t="shared" si="2"/>
        <v>62833.916666666664</v>
      </c>
      <c r="L10" s="141">
        <f t="shared" si="2"/>
        <v>62833.916666666664</v>
      </c>
      <c r="M10" s="141">
        <f t="shared" si="2"/>
        <v>62833.916666666664</v>
      </c>
      <c r="N10" s="141">
        <f t="shared" si="2"/>
        <v>62833.916666666664</v>
      </c>
      <c r="O10" s="119">
        <v>708752</v>
      </c>
      <c r="P10" s="113">
        <v>754007</v>
      </c>
    </row>
    <row r="11" spans="1:42" ht="13.5" customHeight="1" x14ac:dyDescent="0.2">
      <c r="A11" s="76" t="s">
        <v>366</v>
      </c>
      <c r="B11" s="141">
        <f t="shared" si="1"/>
        <v>5700</v>
      </c>
      <c r="C11" s="141"/>
      <c r="D11" s="141"/>
      <c r="E11" s="141"/>
      <c r="F11" s="141"/>
      <c r="G11" s="141"/>
      <c r="H11" s="141">
        <v>5700</v>
      </c>
      <c r="I11" s="141"/>
      <c r="J11" s="141"/>
      <c r="K11" s="141"/>
      <c r="L11" s="141"/>
      <c r="M11" s="141"/>
      <c r="N11" s="141"/>
      <c r="O11" s="119">
        <v>5700</v>
      </c>
      <c r="P11" s="113">
        <v>5700</v>
      </c>
    </row>
    <row r="12" spans="1:42" ht="13.5" customHeight="1" x14ac:dyDescent="0.2">
      <c r="A12" s="77" t="s">
        <v>221</v>
      </c>
      <c r="B12" s="141">
        <f t="shared" ref="B12:B23" si="3">SUM(C12:N12)</f>
        <v>2216642</v>
      </c>
      <c r="C12" s="142"/>
      <c r="D12" s="142"/>
      <c r="E12" s="142">
        <v>882000</v>
      </c>
      <c r="F12" s="142"/>
      <c r="G12" s="142"/>
      <c r="H12" s="142"/>
      <c r="I12" s="142"/>
      <c r="J12" s="142"/>
      <c r="K12" s="142">
        <v>882000</v>
      </c>
      <c r="L12" s="142"/>
      <c r="M12" s="142"/>
      <c r="N12" s="142">
        <v>452642</v>
      </c>
      <c r="O12" s="119">
        <v>2252642</v>
      </c>
      <c r="P12" s="113">
        <v>2216642</v>
      </c>
    </row>
    <row r="13" spans="1:42" ht="13.5" customHeight="1" x14ac:dyDescent="0.2">
      <c r="A13" s="78" t="s">
        <v>222</v>
      </c>
      <c r="B13" s="142">
        <f t="shared" si="3"/>
        <v>377850.99999999994</v>
      </c>
      <c r="C13" s="142">
        <f>$P$13/12</f>
        <v>31487.583333333332</v>
      </c>
      <c r="D13" s="142">
        <f t="shared" ref="D13:N13" si="4">$P$13/12</f>
        <v>31487.583333333332</v>
      </c>
      <c r="E13" s="142">
        <f t="shared" si="4"/>
        <v>31487.583333333332</v>
      </c>
      <c r="F13" s="142">
        <f t="shared" si="4"/>
        <v>31487.583333333332</v>
      </c>
      <c r="G13" s="142">
        <f t="shared" si="4"/>
        <v>31487.583333333332</v>
      </c>
      <c r="H13" s="142">
        <f t="shared" si="4"/>
        <v>31487.583333333332</v>
      </c>
      <c r="I13" s="142">
        <f t="shared" si="4"/>
        <v>31487.583333333332</v>
      </c>
      <c r="J13" s="142">
        <f t="shared" si="4"/>
        <v>31487.583333333332</v>
      </c>
      <c r="K13" s="142">
        <f t="shared" si="4"/>
        <v>31487.583333333332</v>
      </c>
      <c r="L13" s="142">
        <f t="shared" si="4"/>
        <v>31487.583333333332</v>
      </c>
      <c r="M13" s="142">
        <f t="shared" si="4"/>
        <v>31487.583333333332</v>
      </c>
      <c r="N13" s="142">
        <f t="shared" si="4"/>
        <v>31487.583333333332</v>
      </c>
      <c r="O13" s="119">
        <v>377851</v>
      </c>
      <c r="P13" s="113">
        <v>377851</v>
      </c>
    </row>
    <row r="14" spans="1:42" ht="13.5" customHeight="1" x14ac:dyDescent="0.2">
      <c r="A14" s="78" t="s">
        <v>223</v>
      </c>
      <c r="B14" s="142">
        <f t="shared" si="3"/>
        <v>60810</v>
      </c>
      <c r="C14" s="142">
        <f>$P$14/12</f>
        <v>5067.5</v>
      </c>
      <c r="D14" s="142">
        <f t="shared" ref="D14:N14" si="5">$P$14/12</f>
        <v>5067.5</v>
      </c>
      <c r="E14" s="142">
        <f t="shared" si="5"/>
        <v>5067.5</v>
      </c>
      <c r="F14" s="142">
        <f t="shared" si="5"/>
        <v>5067.5</v>
      </c>
      <c r="G14" s="142">
        <f t="shared" si="5"/>
        <v>5067.5</v>
      </c>
      <c r="H14" s="142">
        <f t="shared" si="5"/>
        <v>5067.5</v>
      </c>
      <c r="I14" s="142">
        <f t="shared" si="5"/>
        <v>5067.5</v>
      </c>
      <c r="J14" s="142">
        <f t="shared" si="5"/>
        <v>5067.5</v>
      </c>
      <c r="K14" s="142">
        <f t="shared" si="5"/>
        <v>5067.5</v>
      </c>
      <c r="L14" s="142">
        <f t="shared" si="5"/>
        <v>5067.5</v>
      </c>
      <c r="M14" s="142">
        <f t="shared" si="5"/>
        <v>5067.5</v>
      </c>
      <c r="N14" s="142">
        <f t="shared" si="5"/>
        <v>5067.5</v>
      </c>
      <c r="O14" s="119">
        <v>96638</v>
      </c>
      <c r="P14" s="113">
        <v>60810</v>
      </c>
    </row>
    <row r="15" spans="1:42" ht="13.5" customHeight="1" x14ac:dyDescent="0.2">
      <c r="A15" s="78" t="s">
        <v>368</v>
      </c>
      <c r="B15" s="142">
        <f t="shared" si="3"/>
        <v>0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19">
        <v>0</v>
      </c>
    </row>
    <row r="16" spans="1:42" s="324" customFormat="1" ht="13.5" customHeight="1" x14ac:dyDescent="0.2">
      <c r="A16" s="224" t="s">
        <v>373</v>
      </c>
      <c r="B16" s="225">
        <f t="shared" si="3"/>
        <v>3415010</v>
      </c>
      <c r="C16" s="225">
        <f>SUM(C9,C12:C15)</f>
        <v>99389</v>
      </c>
      <c r="D16" s="225">
        <f t="shared" ref="D16:N16" si="6">SUM(D9,D12:D15)</f>
        <v>99389</v>
      </c>
      <c r="E16" s="225">
        <f t="shared" si="6"/>
        <v>981389</v>
      </c>
      <c r="F16" s="225">
        <f t="shared" si="6"/>
        <v>99389</v>
      </c>
      <c r="G16" s="225">
        <f t="shared" si="6"/>
        <v>99389</v>
      </c>
      <c r="H16" s="225">
        <f t="shared" si="6"/>
        <v>105088.99999999999</v>
      </c>
      <c r="I16" s="225">
        <f t="shared" si="6"/>
        <v>99389</v>
      </c>
      <c r="J16" s="225">
        <f t="shared" si="6"/>
        <v>99389</v>
      </c>
      <c r="K16" s="225">
        <f t="shared" si="6"/>
        <v>981389</v>
      </c>
      <c r="L16" s="225">
        <f t="shared" si="6"/>
        <v>99389</v>
      </c>
      <c r="M16" s="225">
        <f t="shared" si="6"/>
        <v>99389</v>
      </c>
      <c r="N16" s="225">
        <f t="shared" si="6"/>
        <v>552031</v>
      </c>
      <c r="O16" s="226">
        <f>SUM(O10:O15)</f>
        <v>3441583</v>
      </c>
      <c r="P16" s="465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</row>
    <row r="17" spans="1:42" s="324" customFormat="1" ht="13.5" customHeight="1" x14ac:dyDescent="0.2">
      <c r="A17" s="224" t="s">
        <v>374</v>
      </c>
      <c r="B17" s="225">
        <f t="shared" si="3"/>
        <v>1931242</v>
      </c>
      <c r="C17" s="225"/>
      <c r="D17" s="225">
        <v>1206437</v>
      </c>
      <c r="E17" s="225"/>
      <c r="F17" s="225"/>
      <c r="G17" s="225">
        <v>2100</v>
      </c>
      <c r="H17" s="225">
        <v>367318</v>
      </c>
      <c r="I17" s="225"/>
      <c r="J17" s="225">
        <v>300000</v>
      </c>
      <c r="K17" s="225"/>
      <c r="L17" s="225"/>
      <c r="M17" s="225"/>
      <c r="N17" s="225">
        <v>55387</v>
      </c>
      <c r="O17" s="226">
        <v>1563924</v>
      </c>
      <c r="P17" s="465">
        <v>1931242</v>
      </c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</row>
    <row r="18" spans="1:42" ht="13.5" customHeight="1" x14ac:dyDescent="0.2">
      <c r="A18" s="78" t="s">
        <v>369</v>
      </c>
      <c r="B18" s="142">
        <f>SUM(B19:B20)</f>
        <v>2100</v>
      </c>
      <c r="C18" s="142">
        <f t="shared" ref="C18:N18" si="7">SUM(C19:C20)</f>
        <v>0</v>
      </c>
      <c r="D18" s="142">
        <f t="shared" si="7"/>
        <v>0</v>
      </c>
      <c r="E18" s="142">
        <f t="shared" si="7"/>
        <v>0</v>
      </c>
      <c r="F18" s="142">
        <f t="shared" si="7"/>
        <v>0</v>
      </c>
      <c r="G18" s="142">
        <f t="shared" si="7"/>
        <v>0</v>
      </c>
      <c r="H18" s="142">
        <f t="shared" si="7"/>
        <v>2100</v>
      </c>
      <c r="I18" s="142">
        <f t="shared" si="7"/>
        <v>0</v>
      </c>
      <c r="J18" s="142">
        <f t="shared" si="7"/>
        <v>0</v>
      </c>
      <c r="K18" s="142">
        <f t="shared" si="7"/>
        <v>0</v>
      </c>
      <c r="L18" s="142">
        <f t="shared" si="7"/>
        <v>0</v>
      </c>
      <c r="M18" s="142">
        <f t="shared" si="7"/>
        <v>0</v>
      </c>
      <c r="N18" s="142">
        <f t="shared" si="7"/>
        <v>0</v>
      </c>
      <c r="O18" s="119"/>
    </row>
    <row r="19" spans="1:42" ht="13.5" customHeight="1" x14ac:dyDescent="0.2">
      <c r="A19" s="76" t="s">
        <v>365</v>
      </c>
      <c r="B19" s="142">
        <f t="shared" si="3"/>
        <v>2100</v>
      </c>
      <c r="C19" s="142"/>
      <c r="D19" s="142"/>
      <c r="E19" s="142"/>
      <c r="F19" s="142"/>
      <c r="G19" s="142"/>
      <c r="H19" s="142">
        <v>2100</v>
      </c>
      <c r="I19" s="142"/>
      <c r="J19" s="142"/>
      <c r="K19" s="142"/>
      <c r="L19" s="142"/>
      <c r="M19" s="142"/>
      <c r="N19" s="142"/>
      <c r="O19" s="119">
        <v>2100</v>
      </c>
      <c r="P19" s="113">
        <v>2100</v>
      </c>
    </row>
    <row r="20" spans="1:42" ht="13.5" customHeight="1" x14ac:dyDescent="0.2">
      <c r="A20" s="76" t="s">
        <v>366</v>
      </c>
      <c r="B20" s="142">
        <f t="shared" si="3"/>
        <v>0</v>
      </c>
      <c r="C20" s="142"/>
      <c r="D20" s="142"/>
      <c r="E20" s="142"/>
      <c r="F20" s="142"/>
      <c r="G20" s="142">
        <v>0</v>
      </c>
      <c r="H20" s="142"/>
      <c r="I20" s="142"/>
      <c r="J20" s="142"/>
      <c r="K20" s="142"/>
      <c r="L20" s="142"/>
      <c r="M20" s="142"/>
      <c r="N20" s="142"/>
      <c r="O20" s="119">
        <v>75000</v>
      </c>
      <c r="P20" s="113">
        <v>0</v>
      </c>
    </row>
    <row r="21" spans="1:42" ht="13.5" customHeight="1" x14ac:dyDescent="0.2">
      <c r="A21" s="76" t="s">
        <v>370</v>
      </c>
      <c r="B21" s="142">
        <f t="shared" si="3"/>
        <v>24787.166666666661</v>
      </c>
      <c r="C21" s="142">
        <f>$O$21/12</f>
        <v>1900.8333333333333</v>
      </c>
      <c r="D21" s="142">
        <f t="shared" ref="D21:N21" si="8">$O$21/12</f>
        <v>1900.8333333333333</v>
      </c>
      <c r="E21" s="142">
        <f t="shared" si="8"/>
        <v>1900.8333333333333</v>
      </c>
      <c r="F21" s="142">
        <f t="shared" si="8"/>
        <v>1900.8333333333333</v>
      </c>
      <c r="G21" s="142">
        <f t="shared" si="8"/>
        <v>1900.8333333333333</v>
      </c>
      <c r="H21" s="142">
        <v>3878</v>
      </c>
      <c r="I21" s="142">
        <f t="shared" si="8"/>
        <v>1900.8333333333333</v>
      </c>
      <c r="J21" s="142">
        <f t="shared" si="8"/>
        <v>1900.8333333333333</v>
      </c>
      <c r="K21" s="142">
        <f t="shared" si="8"/>
        <v>1900.8333333333333</v>
      </c>
      <c r="L21" s="142">
        <f t="shared" si="8"/>
        <v>1900.8333333333333</v>
      </c>
      <c r="M21" s="142">
        <f t="shared" si="8"/>
        <v>1900.8333333333333</v>
      </c>
      <c r="N21" s="142">
        <f t="shared" si="8"/>
        <v>1900.8333333333333</v>
      </c>
      <c r="O21" s="119">
        <v>22810</v>
      </c>
      <c r="P21" s="113">
        <v>24787</v>
      </c>
    </row>
    <row r="22" spans="1:42" ht="13.5" customHeight="1" x14ac:dyDescent="0.2">
      <c r="A22" s="78" t="s">
        <v>371</v>
      </c>
      <c r="B22" s="142">
        <f t="shared" si="3"/>
        <v>360</v>
      </c>
      <c r="C22" s="142">
        <f>$O$22/12</f>
        <v>30</v>
      </c>
      <c r="D22" s="142">
        <f t="shared" ref="D22:N22" si="9">$O$22/12</f>
        <v>30</v>
      </c>
      <c r="E22" s="142">
        <f t="shared" si="9"/>
        <v>30</v>
      </c>
      <c r="F22" s="142">
        <f t="shared" si="9"/>
        <v>30</v>
      </c>
      <c r="G22" s="142">
        <f t="shared" si="9"/>
        <v>30</v>
      </c>
      <c r="H22" s="142">
        <f t="shared" si="9"/>
        <v>30</v>
      </c>
      <c r="I22" s="142">
        <f t="shared" si="9"/>
        <v>30</v>
      </c>
      <c r="J22" s="142">
        <f t="shared" si="9"/>
        <v>30</v>
      </c>
      <c r="K22" s="142">
        <f t="shared" si="9"/>
        <v>30</v>
      </c>
      <c r="L22" s="142">
        <f t="shared" si="9"/>
        <v>30</v>
      </c>
      <c r="M22" s="142">
        <f t="shared" si="9"/>
        <v>30</v>
      </c>
      <c r="N22" s="142">
        <f t="shared" si="9"/>
        <v>30</v>
      </c>
      <c r="O22" s="119">
        <v>360</v>
      </c>
      <c r="P22" s="113">
        <v>360</v>
      </c>
    </row>
    <row r="23" spans="1:42" s="235" customFormat="1" ht="13.5" customHeight="1" x14ac:dyDescent="0.2">
      <c r="A23" s="230" t="s">
        <v>224</v>
      </c>
      <c r="B23" s="231">
        <f t="shared" si="3"/>
        <v>27247.166666666661</v>
      </c>
      <c r="C23" s="232">
        <f>SUM(C18,C21:C22)</f>
        <v>1930.8333333333333</v>
      </c>
      <c r="D23" s="232">
        <f t="shared" ref="D23:N23" si="10">SUM(D18,D21:D22)</f>
        <v>1930.8333333333333</v>
      </c>
      <c r="E23" s="232">
        <f t="shared" si="10"/>
        <v>1930.8333333333333</v>
      </c>
      <c r="F23" s="232">
        <f t="shared" si="10"/>
        <v>1930.8333333333333</v>
      </c>
      <c r="G23" s="232">
        <f t="shared" si="10"/>
        <v>1930.8333333333333</v>
      </c>
      <c r="H23" s="232">
        <f t="shared" si="10"/>
        <v>6008</v>
      </c>
      <c r="I23" s="232">
        <f t="shared" si="10"/>
        <v>1930.8333333333333</v>
      </c>
      <c r="J23" s="232">
        <f t="shared" si="10"/>
        <v>1930.8333333333333</v>
      </c>
      <c r="K23" s="232">
        <f t="shared" si="10"/>
        <v>1930.8333333333333</v>
      </c>
      <c r="L23" s="232">
        <f t="shared" si="10"/>
        <v>1930.8333333333333</v>
      </c>
      <c r="M23" s="232">
        <f t="shared" si="10"/>
        <v>1930.8333333333333</v>
      </c>
      <c r="N23" s="232">
        <f t="shared" si="10"/>
        <v>1930.8333333333333</v>
      </c>
      <c r="O23" s="233">
        <f>SUM(O18:O22)</f>
        <v>100270</v>
      </c>
      <c r="P23" s="233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</row>
    <row r="24" spans="1:42" ht="21.6" customHeight="1" thickBot="1" x14ac:dyDescent="0.25">
      <c r="A24" s="228" t="s">
        <v>228</v>
      </c>
      <c r="B24" s="229">
        <f>SUM(C24:N24)</f>
        <v>5373499.166666666</v>
      </c>
      <c r="C24" s="229">
        <f>SUM(C16,C17,C23)</f>
        <v>101319.83333333333</v>
      </c>
      <c r="D24" s="229">
        <f t="shared" ref="D24:N24" si="11">SUM(D16,D17,D23)</f>
        <v>1307756.8333333333</v>
      </c>
      <c r="E24" s="229">
        <f t="shared" si="11"/>
        <v>983319.83333333337</v>
      </c>
      <c r="F24" s="229">
        <f t="shared" si="11"/>
        <v>101319.83333333333</v>
      </c>
      <c r="G24" s="229">
        <f t="shared" si="11"/>
        <v>103419.83333333333</v>
      </c>
      <c r="H24" s="229">
        <f t="shared" si="11"/>
        <v>478415</v>
      </c>
      <c r="I24" s="229">
        <f t="shared" si="11"/>
        <v>101319.83333333333</v>
      </c>
      <c r="J24" s="229">
        <f t="shared" si="11"/>
        <v>401319.83333333331</v>
      </c>
      <c r="K24" s="229">
        <f t="shared" si="11"/>
        <v>983319.83333333337</v>
      </c>
      <c r="L24" s="229">
        <f t="shared" si="11"/>
        <v>101319.83333333333</v>
      </c>
      <c r="M24" s="229">
        <f t="shared" si="11"/>
        <v>101319.83333333333</v>
      </c>
      <c r="N24" s="229">
        <f t="shared" si="11"/>
        <v>609348.83333333337</v>
      </c>
      <c r="O24" s="229">
        <f>SUM(O16:O17,O23)</f>
        <v>5105777</v>
      </c>
    </row>
    <row r="25" spans="1:42" ht="13.5" customHeight="1" x14ac:dyDescent="0.2">
      <c r="A25" s="223" t="s">
        <v>89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19"/>
    </row>
    <row r="26" spans="1:42" ht="13.5" customHeight="1" x14ac:dyDescent="0.2">
      <c r="A26" s="77" t="s">
        <v>101</v>
      </c>
      <c r="B26" s="141">
        <f t="shared" ref="B26:B31" si="12">SUM(C26:N26)</f>
        <v>1026972</v>
      </c>
      <c r="C26" s="141">
        <f>$O$26/12</f>
        <v>82178.5</v>
      </c>
      <c r="D26" s="141">
        <f t="shared" ref="D26" si="13">$O$26/12</f>
        <v>82178.5</v>
      </c>
      <c r="E26" s="141">
        <v>86179</v>
      </c>
      <c r="F26" s="141">
        <v>86179</v>
      </c>
      <c r="G26" s="141">
        <v>86179</v>
      </c>
      <c r="H26" s="141">
        <v>86179</v>
      </c>
      <c r="I26" s="141">
        <v>86179</v>
      </c>
      <c r="J26" s="141">
        <v>86179</v>
      </c>
      <c r="K26" s="141">
        <v>86179</v>
      </c>
      <c r="L26" s="141">
        <v>86179</v>
      </c>
      <c r="M26" s="141">
        <v>86179</v>
      </c>
      <c r="N26" s="141">
        <v>87004</v>
      </c>
      <c r="O26" s="119">
        <v>986142</v>
      </c>
      <c r="P26" s="113">
        <v>1026972</v>
      </c>
    </row>
    <row r="27" spans="1:42" ht="13.5" customHeight="1" x14ac:dyDescent="0.2">
      <c r="A27" s="78" t="s">
        <v>102</v>
      </c>
      <c r="B27" s="141">
        <f t="shared" si="12"/>
        <v>184180.33333333331</v>
      </c>
      <c r="C27" s="142">
        <f>$O$27/12</f>
        <v>14743.166666666666</v>
      </c>
      <c r="D27" s="142">
        <f t="shared" ref="D27" si="14">$O$27/12</f>
        <v>14743.166666666666</v>
      </c>
      <c r="E27" s="142">
        <v>15469</v>
      </c>
      <c r="F27" s="142">
        <v>15469</v>
      </c>
      <c r="G27" s="142">
        <v>15469</v>
      </c>
      <c r="H27" s="142">
        <v>15469</v>
      </c>
      <c r="I27" s="142">
        <v>15469</v>
      </c>
      <c r="J27" s="142">
        <v>15469</v>
      </c>
      <c r="K27" s="142">
        <v>15469</v>
      </c>
      <c r="L27" s="142">
        <v>15469</v>
      </c>
      <c r="M27" s="142">
        <v>15469</v>
      </c>
      <c r="N27" s="142">
        <v>15473</v>
      </c>
      <c r="O27" s="119">
        <v>176918</v>
      </c>
      <c r="P27" s="113">
        <v>184180</v>
      </c>
    </row>
    <row r="28" spans="1:42" ht="13.5" customHeight="1" x14ac:dyDescent="0.2">
      <c r="A28" s="78" t="s">
        <v>103</v>
      </c>
      <c r="B28" s="141">
        <f t="shared" si="12"/>
        <v>1260380</v>
      </c>
      <c r="C28" s="142">
        <f>$P$28/12</f>
        <v>105031.66666666667</v>
      </c>
      <c r="D28" s="142">
        <f t="shared" ref="D28:N28" si="15">$P$28/12</f>
        <v>105031.66666666667</v>
      </c>
      <c r="E28" s="142">
        <f t="shared" si="15"/>
        <v>105031.66666666667</v>
      </c>
      <c r="F28" s="142">
        <f t="shared" si="15"/>
        <v>105031.66666666667</v>
      </c>
      <c r="G28" s="142">
        <f t="shared" si="15"/>
        <v>105031.66666666667</v>
      </c>
      <c r="H28" s="142">
        <f t="shared" si="15"/>
        <v>105031.66666666667</v>
      </c>
      <c r="I28" s="142">
        <f t="shared" si="15"/>
        <v>105031.66666666667</v>
      </c>
      <c r="J28" s="142">
        <f t="shared" si="15"/>
        <v>105031.66666666667</v>
      </c>
      <c r="K28" s="142">
        <f t="shared" si="15"/>
        <v>105031.66666666667</v>
      </c>
      <c r="L28" s="142">
        <f t="shared" si="15"/>
        <v>105031.66666666667</v>
      </c>
      <c r="M28" s="142">
        <f t="shared" si="15"/>
        <v>105031.66666666667</v>
      </c>
      <c r="N28" s="142">
        <f t="shared" si="15"/>
        <v>105031.66666666667</v>
      </c>
      <c r="O28" s="119">
        <v>1148206</v>
      </c>
      <c r="P28" s="113">
        <v>1260380</v>
      </c>
    </row>
    <row r="29" spans="1:42" ht="13.5" customHeight="1" x14ac:dyDescent="0.2">
      <c r="A29" s="78" t="s">
        <v>225</v>
      </c>
      <c r="B29" s="141">
        <f t="shared" si="12"/>
        <v>11772</v>
      </c>
      <c r="C29" s="142">
        <f>$O$29/12</f>
        <v>981</v>
      </c>
      <c r="D29" s="142">
        <f t="shared" ref="D29:N29" si="16">$O$29/12</f>
        <v>981</v>
      </c>
      <c r="E29" s="142">
        <f t="shared" si="16"/>
        <v>981</v>
      </c>
      <c r="F29" s="142">
        <f t="shared" si="16"/>
        <v>981</v>
      </c>
      <c r="G29" s="142">
        <f t="shared" si="16"/>
        <v>981</v>
      </c>
      <c r="H29" s="142">
        <f t="shared" si="16"/>
        <v>981</v>
      </c>
      <c r="I29" s="142">
        <f t="shared" si="16"/>
        <v>981</v>
      </c>
      <c r="J29" s="142">
        <f t="shared" si="16"/>
        <v>981</v>
      </c>
      <c r="K29" s="142">
        <f t="shared" si="16"/>
        <v>981</v>
      </c>
      <c r="L29" s="142">
        <f t="shared" si="16"/>
        <v>981</v>
      </c>
      <c r="M29" s="142">
        <f t="shared" si="16"/>
        <v>981</v>
      </c>
      <c r="N29" s="142">
        <f t="shared" si="16"/>
        <v>981</v>
      </c>
      <c r="O29" s="119">
        <v>11772</v>
      </c>
      <c r="P29" s="113">
        <v>11772</v>
      </c>
      <c r="Q29" s="113"/>
    </row>
    <row r="30" spans="1:42" ht="13.5" customHeight="1" x14ac:dyDescent="0.2">
      <c r="A30" s="78" t="s">
        <v>226</v>
      </c>
      <c r="B30" s="141">
        <f t="shared" si="12"/>
        <v>1435803</v>
      </c>
      <c r="C30" s="142">
        <f>$P$30/12</f>
        <v>119650.25</v>
      </c>
      <c r="D30" s="142">
        <f t="shared" ref="D30:N30" si="17">$P$30/12</f>
        <v>119650.25</v>
      </c>
      <c r="E30" s="142">
        <f t="shared" si="17"/>
        <v>119650.25</v>
      </c>
      <c r="F30" s="142">
        <f t="shared" si="17"/>
        <v>119650.25</v>
      </c>
      <c r="G30" s="142">
        <f t="shared" si="17"/>
        <v>119650.25</v>
      </c>
      <c r="H30" s="142">
        <f t="shared" si="17"/>
        <v>119650.25</v>
      </c>
      <c r="I30" s="142">
        <f t="shared" si="17"/>
        <v>119650.25</v>
      </c>
      <c r="J30" s="142">
        <f t="shared" si="17"/>
        <v>119650.25</v>
      </c>
      <c r="K30" s="142">
        <f t="shared" si="17"/>
        <v>119650.25</v>
      </c>
      <c r="L30" s="142">
        <f t="shared" si="17"/>
        <v>119650.25</v>
      </c>
      <c r="M30" s="142">
        <f t="shared" si="17"/>
        <v>119650.25</v>
      </c>
      <c r="N30" s="142">
        <f t="shared" si="17"/>
        <v>119650.25</v>
      </c>
      <c r="O30" s="119">
        <v>1475995</v>
      </c>
      <c r="P30" s="113">
        <v>1435803</v>
      </c>
    </row>
    <row r="31" spans="1:42" ht="13.5" customHeight="1" x14ac:dyDescent="0.2">
      <c r="A31" s="236" t="s">
        <v>227</v>
      </c>
      <c r="B31" s="140">
        <f t="shared" si="12"/>
        <v>0</v>
      </c>
      <c r="C31" s="143">
        <v>0</v>
      </c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19"/>
    </row>
    <row r="32" spans="1:42" ht="13.5" customHeight="1" x14ac:dyDescent="0.2">
      <c r="A32" s="237" t="s">
        <v>372</v>
      </c>
      <c r="B32" s="231">
        <f>SUM(B26:B31)</f>
        <v>3919107.333333333</v>
      </c>
      <c r="C32" s="231">
        <f>SUM(C26:C31)</f>
        <v>322584.58333333337</v>
      </c>
      <c r="D32" s="231">
        <f t="shared" ref="D32:N32" si="18">SUM(D26:D31)</f>
        <v>322584.58333333337</v>
      </c>
      <c r="E32" s="231">
        <f t="shared" si="18"/>
        <v>327310.91666666669</v>
      </c>
      <c r="F32" s="231">
        <f t="shared" si="18"/>
        <v>327310.91666666669</v>
      </c>
      <c r="G32" s="231">
        <f t="shared" si="18"/>
        <v>327310.91666666669</v>
      </c>
      <c r="H32" s="231">
        <f t="shared" si="18"/>
        <v>327310.91666666669</v>
      </c>
      <c r="I32" s="231">
        <f t="shared" si="18"/>
        <v>327310.91666666669</v>
      </c>
      <c r="J32" s="231">
        <f t="shared" si="18"/>
        <v>327310.91666666669</v>
      </c>
      <c r="K32" s="231">
        <f t="shared" si="18"/>
        <v>327310.91666666669</v>
      </c>
      <c r="L32" s="231">
        <f t="shared" si="18"/>
        <v>327310.91666666669</v>
      </c>
      <c r="M32" s="231">
        <f t="shared" si="18"/>
        <v>327310.91666666669</v>
      </c>
      <c r="N32" s="238">
        <f t="shared" si="18"/>
        <v>328139.91666666669</v>
      </c>
      <c r="O32" s="119">
        <f>SUM(O26:O30)</f>
        <v>3799033</v>
      </c>
      <c r="Q32" s="113"/>
    </row>
    <row r="33" spans="1:42" ht="13.5" customHeight="1" x14ac:dyDescent="0.2">
      <c r="A33" s="77" t="s">
        <v>104</v>
      </c>
      <c r="B33" s="141">
        <f t="shared" ref="B33:B38" si="19">SUM(C33:N33)</f>
        <v>324100</v>
      </c>
      <c r="C33" s="141">
        <v>15000</v>
      </c>
      <c r="D33" s="141">
        <v>15000</v>
      </c>
      <c r="E33" s="141">
        <v>15000</v>
      </c>
      <c r="F33" s="141">
        <v>15000</v>
      </c>
      <c r="G33" s="141">
        <v>15000</v>
      </c>
      <c r="H33" s="141">
        <v>50000</v>
      </c>
      <c r="I33" s="141">
        <v>50000</v>
      </c>
      <c r="J33" s="141">
        <v>50000</v>
      </c>
      <c r="K33" s="141">
        <v>50000</v>
      </c>
      <c r="L33" s="141">
        <v>20000</v>
      </c>
      <c r="M33" s="141">
        <v>15000</v>
      </c>
      <c r="N33" s="141">
        <v>14100</v>
      </c>
      <c r="O33" s="119">
        <v>439320</v>
      </c>
      <c r="P33" s="113">
        <v>324100</v>
      </c>
    </row>
    <row r="34" spans="1:42" ht="13.5" customHeight="1" x14ac:dyDescent="0.2">
      <c r="A34" s="78" t="s">
        <v>105</v>
      </c>
      <c r="B34" s="142">
        <f t="shared" si="19"/>
        <v>674648</v>
      </c>
      <c r="C34" s="142"/>
      <c r="D34" s="142">
        <v>10300</v>
      </c>
      <c r="E34" s="142">
        <v>10000</v>
      </c>
      <c r="F34" s="142">
        <v>50000</v>
      </c>
      <c r="G34" s="142">
        <v>50000</v>
      </c>
      <c r="H34" s="142">
        <v>100000</v>
      </c>
      <c r="I34" s="142">
        <v>200000</v>
      </c>
      <c r="J34" s="142">
        <v>100000</v>
      </c>
      <c r="K34" s="142">
        <v>50000</v>
      </c>
      <c r="L34" s="142">
        <v>50000</v>
      </c>
      <c r="M34" s="142">
        <v>50000</v>
      </c>
      <c r="N34" s="142">
        <v>4348</v>
      </c>
      <c r="O34" s="119">
        <v>420300</v>
      </c>
      <c r="P34" s="113">
        <v>674648</v>
      </c>
    </row>
    <row r="35" spans="1:42" ht="13.5" customHeight="1" x14ac:dyDescent="0.2">
      <c r="A35" s="78" t="s">
        <v>106</v>
      </c>
      <c r="B35" s="142">
        <f t="shared" si="19"/>
        <v>97196</v>
      </c>
      <c r="C35" s="142"/>
      <c r="D35" s="142"/>
      <c r="E35" s="142">
        <v>6000</v>
      </c>
      <c r="F35" s="142">
        <v>73026</v>
      </c>
      <c r="G35" s="142">
        <v>1800</v>
      </c>
      <c r="H35" s="142">
        <v>11250</v>
      </c>
      <c r="I35" s="142">
        <v>1600</v>
      </c>
      <c r="J35" s="142">
        <v>1720</v>
      </c>
      <c r="K35" s="142"/>
      <c r="L35" s="142">
        <v>1800</v>
      </c>
      <c r="M35" s="142"/>
      <c r="N35" s="142"/>
      <c r="O35" s="119">
        <v>88676</v>
      </c>
      <c r="P35" s="113">
        <v>97196</v>
      </c>
    </row>
    <row r="36" spans="1:42" s="324" customFormat="1" ht="13.5" customHeight="1" x14ac:dyDescent="0.2">
      <c r="A36" s="223" t="s">
        <v>375</v>
      </c>
      <c r="B36" s="225">
        <f t="shared" si="19"/>
        <v>1095944</v>
      </c>
      <c r="C36" s="325">
        <f>SUM(C33:C35)</f>
        <v>15000</v>
      </c>
      <c r="D36" s="325">
        <f t="shared" ref="D36:N36" si="20">SUM(D33:D35)</f>
        <v>25300</v>
      </c>
      <c r="E36" s="325">
        <f t="shared" si="20"/>
        <v>31000</v>
      </c>
      <c r="F36" s="325">
        <f t="shared" si="20"/>
        <v>138026</v>
      </c>
      <c r="G36" s="325">
        <f t="shared" si="20"/>
        <v>66800</v>
      </c>
      <c r="H36" s="325">
        <f t="shared" si="20"/>
        <v>161250</v>
      </c>
      <c r="I36" s="325">
        <f t="shared" si="20"/>
        <v>251600</v>
      </c>
      <c r="J36" s="325">
        <f t="shared" si="20"/>
        <v>151720</v>
      </c>
      <c r="K36" s="325">
        <f t="shared" si="20"/>
        <v>100000</v>
      </c>
      <c r="L36" s="325">
        <f t="shared" si="20"/>
        <v>71800</v>
      </c>
      <c r="M36" s="325">
        <f t="shared" si="20"/>
        <v>65000</v>
      </c>
      <c r="N36" s="325">
        <f t="shared" si="20"/>
        <v>18448</v>
      </c>
      <c r="O36" s="226">
        <f>SUM(O33:O35)</f>
        <v>948296</v>
      </c>
      <c r="P36" s="465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</row>
    <row r="37" spans="1:42" s="324" customFormat="1" ht="13.5" customHeight="1" x14ac:dyDescent="0.2">
      <c r="A37" s="223" t="s">
        <v>268</v>
      </c>
      <c r="B37" s="325">
        <f t="shared" si="19"/>
        <v>358448</v>
      </c>
      <c r="C37" s="325"/>
      <c r="D37" s="325"/>
      <c r="E37" s="325"/>
      <c r="F37" s="325">
        <v>300000</v>
      </c>
      <c r="G37" s="325"/>
      <c r="H37" s="325"/>
      <c r="I37" s="325"/>
      <c r="J37" s="325"/>
      <c r="K37" s="325"/>
      <c r="L37" s="325"/>
      <c r="M37" s="325"/>
      <c r="N37" s="325">
        <v>58448</v>
      </c>
      <c r="O37" s="326">
        <v>358448</v>
      </c>
      <c r="P37" s="465">
        <v>358448</v>
      </c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</row>
    <row r="38" spans="1:42" ht="27" customHeight="1" x14ac:dyDescent="0.2">
      <c r="A38" s="54" t="s">
        <v>229</v>
      </c>
      <c r="B38" s="91">
        <f t="shared" si="19"/>
        <v>5373499.333333334</v>
      </c>
      <c r="C38" s="91">
        <f>SUM(C32,C36,C37)</f>
        <v>337584.58333333337</v>
      </c>
      <c r="D38" s="91">
        <f t="shared" ref="D38:N38" si="21">SUM(D32,D36,D37)</f>
        <v>347884.58333333337</v>
      </c>
      <c r="E38" s="91">
        <f t="shared" si="21"/>
        <v>358310.91666666669</v>
      </c>
      <c r="F38" s="91">
        <f t="shared" si="21"/>
        <v>765336.91666666674</v>
      </c>
      <c r="G38" s="91">
        <f t="shared" si="21"/>
        <v>394110.91666666669</v>
      </c>
      <c r="H38" s="91">
        <f t="shared" si="21"/>
        <v>488560.91666666669</v>
      </c>
      <c r="I38" s="91">
        <f t="shared" si="21"/>
        <v>578910.91666666674</v>
      </c>
      <c r="J38" s="91">
        <f t="shared" si="21"/>
        <v>479030.91666666669</v>
      </c>
      <c r="K38" s="91">
        <f t="shared" si="21"/>
        <v>427310.91666666669</v>
      </c>
      <c r="L38" s="91">
        <f t="shared" si="21"/>
        <v>399110.91666666669</v>
      </c>
      <c r="M38" s="91">
        <f t="shared" si="21"/>
        <v>392310.91666666669</v>
      </c>
      <c r="N38" s="91">
        <f t="shared" si="21"/>
        <v>405035.91666666669</v>
      </c>
      <c r="O38" s="119">
        <f>SUM(O32,O36:O37)</f>
        <v>5105777</v>
      </c>
    </row>
    <row r="40" spans="1:42" x14ac:dyDescent="0.2">
      <c r="B40" s="113"/>
    </row>
    <row r="42" spans="1:42" x14ac:dyDescent="0.2">
      <c r="D42" s="113"/>
    </row>
    <row r="43" spans="1:42" x14ac:dyDescent="0.2">
      <c r="D43" s="113"/>
    </row>
    <row r="53" ht="14.45" customHeight="1" x14ac:dyDescent="0.2"/>
    <row r="54" ht="14.4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4.45" customHeight="1" x14ac:dyDescent="0.2"/>
    <row r="64" ht="13.5" customHeight="1" x14ac:dyDescent="0.2"/>
    <row r="65" ht="13.5" customHeight="1" x14ac:dyDescent="0.2"/>
  </sheetData>
  <mergeCells count="2">
    <mergeCell ref="A4:N4"/>
    <mergeCell ref="A3:N3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firstPageNumber="26" orientation="landscape" r:id="rId1"/>
  <headerFooter alignWithMargins="0"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4"/>
  <sheetViews>
    <sheetView tabSelected="1" view="pageBreakPreview" topLeftCell="A13" zoomScaleNormal="100" workbookViewId="0"/>
  </sheetViews>
  <sheetFormatPr defaultRowHeight="12.75" x14ac:dyDescent="0.2"/>
  <cols>
    <col min="1" max="1" width="30.7109375" customWidth="1"/>
    <col min="2" max="2" width="10.42578125" customWidth="1"/>
    <col min="3" max="3" width="11.5703125" customWidth="1"/>
    <col min="4" max="5" width="9.42578125" customWidth="1"/>
    <col min="6" max="7" width="11.85546875" customWidth="1"/>
    <col min="8" max="8" width="10.28515625" customWidth="1"/>
    <col min="9" max="9" width="10.85546875" customWidth="1"/>
    <col min="10" max="10" width="9.85546875" customWidth="1"/>
    <col min="11" max="11" width="9" customWidth="1"/>
    <col min="12" max="12" width="10.28515625" customWidth="1"/>
    <col min="13" max="13" width="10.5703125" customWidth="1"/>
    <col min="14" max="14" width="11.85546875" customWidth="1"/>
  </cols>
  <sheetData>
    <row r="1" spans="1:13" ht="15.75" x14ac:dyDescent="0.25">
      <c r="A1" s="27" t="s">
        <v>656</v>
      </c>
      <c r="B1" s="27"/>
      <c r="C1" s="27"/>
      <c r="D1" s="27"/>
      <c r="E1" s="27"/>
      <c r="F1" s="27"/>
      <c r="G1" s="27"/>
      <c r="H1" s="36"/>
      <c r="I1" s="36"/>
      <c r="J1" s="36"/>
      <c r="K1" s="36"/>
      <c r="L1" s="39"/>
      <c r="M1" s="39"/>
    </row>
    <row r="2" spans="1:13" ht="15.75" x14ac:dyDescent="0.25">
      <c r="A2" s="27"/>
      <c r="B2" s="27"/>
      <c r="C2" s="27"/>
      <c r="D2" s="27"/>
      <c r="E2" s="27"/>
      <c r="F2" s="27"/>
      <c r="G2" s="27"/>
      <c r="H2" s="36"/>
      <c r="I2" s="36"/>
      <c r="J2" s="36"/>
      <c r="K2" s="36"/>
      <c r="L2" s="39"/>
      <c r="M2" s="39"/>
    </row>
    <row r="3" spans="1:13" ht="15.75" x14ac:dyDescent="0.25">
      <c r="A3" s="37"/>
      <c r="B3" s="37"/>
      <c r="C3" s="37"/>
      <c r="D3" s="37"/>
      <c r="E3" s="37"/>
      <c r="F3" s="37"/>
      <c r="G3" s="37"/>
      <c r="H3" s="35"/>
      <c r="I3" s="35"/>
      <c r="J3" s="35"/>
      <c r="K3" s="35"/>
      <c r="L3" s="35"/>
      <c r="M3" s="35"/>
    </row>
    <row r="4" spans="1:13" ht="15.75" x14ac:dyDescent="0.25">
      <c r="A4" s="37"/>
      <c r="B4" s="37"/>
      <c r="C4" s="37"/>
      <c r="D4" s="37"/>
      <c r="E4" s="37"/>
      <c r="F4" s="37"/>
      <c r="G4" s="37"/>
      <c r="H4" s="37" t="s">
        <v>26</v>
      </c>
      <c r="I4" s="35"/>
      <c r="J4" s="35"/>
      <c r="K4" s="35"/>
      <c r="L4" s="35"/>
      <c r="M4" s="35"/>
    </row>
    <row r="5" spans="1:13" ht="15.75" x14ac:dyDescent="0.25">
      <c r="A5" s="37"/>
      <c r="B5" s="37"/>
      <c r="C5" s="37"/>
      <c r="D5" s="37"/>
      <c r="E5" s="37"/>
      <c r="F5" s="37"/>
      <c r="G5" s="37"/>
      <c r="H5" s="37" t="s">
        <v>382</v>
      </c>
      <c r="I5" s="35"/>
      <c r="J5" s="35"/>
      <c r="K5" s="35"/>
      <c r="L5" s="35"/>
      <c r="M5" s="35"/>
    </row>
    <row r="6" spans="1:13" ht="15.75" x14ac:dyDescent="0.25">
      <c r="A6" s="27"/>
      <c r="B6" s="27"/>
      <c r="C6" s="27"/>
      <c r="D6" s="37"/>
      <c r="E6" s="37"/>
      <c r="F6" s="37"/>
      <c r="G6" s="37"/>
      <c r="H6" s="37" t="s">
        <v>27</v>
      </c>
      <c r="I6" s="26"/>
      <c r="J6" s="26"/>
      <c r="K6" s="26"/>
      <c r="L6" s="26"/>
      <c r="M6" s="26"/>
    </row>
    <row r="7" spans="1:13" ht="15.75" x14ac:dyDescent="0.25">
      <c r="A7" s="27"/>
      <c r="B7" s="27"/>
      <c r="C7" s="27"/>
      <c r="D7" s="37"/>
      <c r="E7" s="37"/>
      <c r="F7" s="37"/>
      <c r="G7" s="37"/>
      <c r="H7" s="26"/>
      <c r="I7" s="26"/>
      <c r="J7" s="26"/>
      <c r="K7" s="26"/>
      <c r="L7" s="26"/>
      <c r="M7" s="26"/>
    </row>
    <row r="8" spans="1:13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x14ac:dyDescent="0.2">
      <c r="A9" s="26"/>
      <c r="B9" s="5"/>
      <c r="C9" s="5"/>
      <c r="D9" s="5"/>
      <c r="E9" s="5"/>
      <c r="F9" s="5"/>
      <c r="G9" s="5"/>
      <c r="H9" s="40"/>
      <c r="I9" s="40"/>
      <c r="J9" s="40"/>
      <c r="K9" s="40"/>
      <c r="L9" s="40"/>
      <c r="M9" s="40"/>
    </row>
    <row r="10" spans="1:13" ht="12.75" customHeight="1" x14ac:dyDescent="0.2">
      <c r="A10" s="469" t="s">
        <v>302</v>
      </c>
      <c r="B10" s="469" t="s">
        <v>299</v>
      </c>
      <c r="C10" s="469" t="s">
        <v>186</v>
      </c>
      <c r="D10" s="472" t="s">
        <v>182</v>
      </c>
      <c r="E10" s="473"/>
      <c r="F10" s="472" t="s">
        <v>183</v>
      </c>
      <c r="G10" s="473"/>
      <c r="H10" s="469" t="s">
        <v>138</v>
      </c>
      <c r="I10" s="469" t="s">
        <v>156</v>
      </c>
      <c r="J10" s="469" t="s">
        <v>158</v>
      </c>
      <c r="K10" s="478" t="s">
        <v>184</v>
      </c>
      <c r="L10" s="478" t="s">
        <v>303</v>
      </c>
      <c r="M10" s="469" t="s">
        <v>185</v>
      </c>
    </row>
    <row r="11" spans="1:13" ht="17.45" customHeight="1" x14ac:dyDescent="0.2">
      <c r="A11" s="470"/>
      <c r="B11" s="470"/>
      <c r="C11" s="470"/>
      <c r="D11" s="474"/>
      <c r="E11" s="475"/>
      <c r="F11" s="474"/>
      <c r="G11" s="475"/>
      <c r="H11" s="470"/>
      <c r="I11" s="470"/>
      <c r="J11" s="470"/>
      <c r="K11" s="481"/>
      <c r="L11" s="479"/>
      <c r="M11" s="470"/>
    </row>
    <row r="12" spans="1:13" ht="27.75" customHeight="1" x14ac:dyDescent="0.2">
      <c r="A12" s="471"/>
      <c r="B12" s="471"/>
      <c r="C12" s="471"/>
      <c r="D12" s="306" t="s">
        <v>300</v>
      </c>
      <c r="E12" s="306" t="s">
        <v>301</v>
      </c>
      <c r="F12" s="306" t="s">
        <v>300</v>
      </c>
      <c r="G12" s="306" t="s">
        <v>301</v>
      </c>
      <c r="H12" s="471"/>
      <c r="I12" s="471"/>
      <c r="J12" s="471"/>
      <c r="K12" s="482"/>
      <c r="L12" s="480"/>
      <c r="M12" s="471"/>
    </row>
    <row r="13" spans="1:13" x14ac:dyDescent="0.2">
      <c r="A13" s="7" t="s">
        <v>8</v>
      </c>
      <c r="B13" s="7" t="s">
        <v>9</v>
      </c>
      <c r="C13" s="7" t="s">
        <v>10</v>
      </c>
      <c r="D13" s="476" t="s">
        <v>11</v>
      </c>
      <c r="E13" s="477"/>
      <c r="F13" s="476" t="s">
        <v>12</v>
      </c>
      <c r="G13" s="477"/>
      <c r="H13" s="9" t="s">
        <v>13</v>
      </c>
      <c r="I13" s="7" t="s">
        <v>14</v>
      </c>
      <c r="J13" s="9" t="s">
        <v>15</v>
      </c>
      <c r="K13" s="307" t="s">
        <v>16</v>
      </c>
      <c r="L13" s="307" t="s">
        <v>17</v>
      </c>
      <c r="M13" s="19" t="s">
        <v>18</v>
      </c>
    </row>
    <row r="14" spans="1:13" x14ac:dyDescent="0.2">
      <c r="A14" s="13" t="s">
        <v>119</v>
      </c>
      <c r="B14" s="112"/>
      <c r="C14" s="112"/>
      <c r="D14" s="112"/>
      <c r="E14" s="112"/>
      <c r="F14" s="112"/>
      <c r="G14" s="112"/>
      <c r="H14" s="112"/>
      <c r="I14" s="112"/>
      <c r="J14" s="116"/>
      <c r="K14" s="112"/>
      <c r="L14" s="112"/>
      <c r="M14" s="112"/>
    </row>
    <row r="15" spans="1:13" x14ac:dyDescent="0.2">
      <c r="A15" s="11" t="s">
        <v>29</v>
      </c>
      <c r="B15" s="88">
        <f>SUM(C15:M15)</f>
        <v>4811405</v>
      </c>
      <c r="C15" s="88">
        <f>SUM('4.1'!D170)</f>
        <v>0</v>
      </c>
      <c r="D15" s="88">
        <f>SUM('4.1'!E170)</f>
        <v>662536</v>
      </c>
      <c r="E15" s="88">
        <f>SUM('4.1'!F170)</f>
        <v>5700</v>
      </c>
      <c r="F15" s="88">
        <f>SUM('4.1'!G170)</f>
        <v>0</v>
      </c>
      <c r="G15" s="88">
        <f>SUM('4.1'!H170)</f>
        <v>75000</v>
      </c>
      <c r="H15" s="88">
        <f>SUM('4.1'!I170)</f>
        <v>2252642</v>
      </c>
      <c r="I15" s="88">
        <f>SUM('4.1'!J170)</f>
        <v>133918</v>
      </c>
      <c r="J15" s="88">
        <f>SUM('4.1'!K170)</f>
        <v>22787</v>
      </c>
      <c r="K15" s="88">
        <f>SUM('4.1'!L170)</f>
        <v>96638</v>
      </c>
      <c r="L15" s="88">
        <f>SUM('4.1'!M170)</f>
        <v>360</v>
      </c>
      <c r="M15" s="88">
        <f>SUM('4.1'!N170)</f>
        <v>1561824</v>
      </c>
    </row>
    <row r="16" spans="1:13" x14ac:dyDescent="0.2">
      <c r="A16" s="11" t="s">
        <v>384</v>
      </c>
      <c r="B16" s="88">
        <f>SUM('4.1'!C172)</f>
        <v>5022125</v>
      </c>
      <c r="C16" s="88">
        <f>SUM('4.1'!D172)</f>
        <v>0</v>
      </c>
      <c r="D16" s="88">
        <f>SUM('4.1'!E172)</f>
        <v>693494</v>
      </c>
      <c r="E16" s="88">
        <f>SUM('4.1'!F172)</f>
        <v>5700</v>
      </c>
      <c r="F16" s="88">
        <f>SUM('4.1'!G172)</f>
        <v>0</v>
      </c>
      <c r="G16" s="88">
        <f>SUM('4.1'!H172)</f>
        <v>0</v>
      </c>
      <c r="H16" s="88">
        <f>SUM('4.1'!I172)</f>
        <v>2216642</v>
      </c>
      <c r="I16" s="88">
        <f>SUM('4.1'!J172)</f>
        <v>133918</v>
      </c>
      <c r="J16" s="88">
        <f>SUM('4.1'!K172)</f>
        <v>24764</v>
      </c>
      <c r="K16" s="88">
        <f>SUM('4.1'!L172)</f>
        <v>60810</v>
      </c>
      <c r="L16" s="88">
        <f>SUM('4.1'!M172)</f>
        <v>360</v>
      </c>
      <c r="M16" s="88">
        <f>SUM('4.1'!N172)</f>
        <v>1886437</v>
      </c>
    </row>
    <row r="17" spans="1:17" x14ac:dyDescent="0.2">
      <c r="A17" s="10" t="s">
        <v>122</v>
      </c>
      <c r="B17" s="112"/>
      <c r="C17" s="112"/>
      <c r="D17" s="112"/>
      <c r="E17" s="112"/>
      <c r="F17" s="112"/>
      <c r="G17" s="116"/>
      <c r="H17" s="112"/>
      <c r="I17" s="112"/>
      <c r="J17" s="116"/>
      <c r="K17" s="112"/>
      <c r="L17" s="112"/>
      <c r="M17" s="112"/>
    </row>
    <row r="18" spans="1:17" x14ac:dyDescent="0.2">
      <c r="A18" s="11" t="s">
        <v>41</v>
      </c>
      <c r="B18" s="88">
        <f>SUM(C18:M18)</f>
        <v>-1511148</v>
      </c>
      <c r="C18" s="88"/>
      <c r="D18" s="88">
        <v>-511787</v>
      </c>
      <c r="E18" s="88"/>
      <c r="F18" s="88"/>
      <c r="G18" s="119"/>
      <c r="H18" s="88">
        <v>-999361</v>
      </c>
      <c r="I18" s="88"/>
      <c r="J18" s="119"/>
      <c r="K18" s="88"/>
      <c r="L18" s="88"/>
      <c r="M18" s="88"/>
      <c r="Q18" s="64"/>
    </row>
    <row r="19" spans="1:17" x14ac:dyDescent="0.2">
      <c r="A19" s="15" t="s">
        <v>385</v>
      </c>
      <c r="B19" s="111">
        <f>SUM(C19:M19)</f>
        <v>-1523615</v>
      </c>
      <c r="C19" s="111"/>
      <c r="D19" s="111">
        <v>-547327</v>
      </c>
      <c r="E19" s="111"/>
      <c r="F19" s="111"/>
      <c r="G19" s="118"/>
      <c r="H19" s="111">
        <v>-976288</v>
      </c>
      <c r="I19" s="111"/>
      <c r="J19" s="118"/>
      <c r="K19" s="111"/>
      <c r="L19" s="111"/>
      <c r="M19" s="111"/>
      <c r="Q19" s="64"/>
    </row>
    <row r="20" spans="1:17" s="151" customFormat="1" x14ac:dyDescent="0.2">
      <c r="A20" s="22" t="s">
        <v>66</v>
      </c>
      <c r="B20" s="122"/>
      <c r="C20" s="122"/>
      <c r="D20" s="122"/>
      <c r="E20" s="122"/>
      <c r="F20" s="122"/>
      <c r="G20" s="123"/>
      <c r="H20" s="122"/>
      <c r="I20" s="122"/>
      <c r="J20" s="152"/>
      <c r="K20" s="122"/>
      <c r="L20" s="122"/>
      <c r="M20" s="122"/>
    </row>
    <row r="21" spans="1:17" x14ac:dyDescent="0.2">
      <c r="A21" s="11" t="s">
        <v>29</v>
      </c>
      <c r="B21" s="88">
        <f>SUM(C21:M21)</f>
        <v>291277</v>
      </c>
      <c r="C21" s="88">
        <f>SUM('4.2'!D28)</f>
        <v>287430</v>
      </c>
      <c r="D21" s="88">
        <f>SUM('4.2'!E28)</f>
        <v>0</v>
      </c>
      <c r="E21" s="88">
        <f>SUM('4.2'!F28)</f>
        <v>0</v>
      </c>
      <c r="F21" s="88">
        <f>SUM('4.2'!G28)</f>
        <v>0</v>
      </c>
      <c r="G21" s="88">
        <f>SUM('4.2'!H28)</f>
        <v>0</v>
      </c>
      <c r="H21" s="88">
        <f>SUM('4.2'!I28)</f>
        <v>0</v>
      </c>
      <c r="I21" s="88">
        <f>SUM('4.2'!J28)</f>
        <v>3824</v>
      </c>
      <c r="J21" s="88">
        <f>SUM('4.2'!K28)</f>
        <v>23</v>
      </c>
      <c r="K21" s="88">
        <f>SUM('4.2'!L28)</f>
        <v>0</v>
      </c>
      <c r="L21" s="88">
        <f>SUM('4.2'!M28)</f>
        <v>0</v>
      </c>
      <c r="M21" s="88">
        <f>SUM('4.2'!N28)</f>
        <v>0</v>
      </c>
    </row>
    <row r="22" spans="1:17" x14ac:dyDescent="0.2">
      <c r="A22" s="11" t="s">
        <v>384</v>
      </c>
      <c r="B22" s="88">
        <f>SUM('4.2'!C30)</f>
        <v>301457</v>
      </c>
      <c r="C22" s="88">
        <f>SUM('4.2'!D30)</f>
        <v>294296</v>
      </c>
      <c r="D22" s="88">
        <f>SUM('4.2'!E30)</f>
        <v>0</v>
      </c>
      <c r="E22" s="88">
        <f>SUM('4.2'!F30)</f>
        <v>0</v>
      </c>
      <c r="F22" s="88">
        <f>SUM('4.2'!G30)</f>
        <v>0</v>
      </c>
      <c r="G22" s="88">
        <f>SUM('4.2'!H30)</f>
        <v>0</v>
      </c>
      <c r="H22" s="88">
        <f>SUM('4.2'!I30)</f>
        <v>0</v>
      </c>
      <c r="I22" s="88">
        <f>SUM('4.2'!J30)</f>
        <v>3824</v>
      </c>
      <c r="J22" s="88">
        <f>SUM('4.2'!K30)</f>
        <v>23</v>
      </c>
      <c r="K22" s="88">
        <f>SUM('4.2'!L30)</f>
        <v>0</v>
      </c>
      <c r="L22" s="88">
        <f>SUM('4.2'!M30)</f>
        <v>0</v>
      </c>
      <c r="M22" s="88">
        <f>SUM('4.2'!N30)</f>
        <v>3314</v>
      </c>
    </row>
    <row r="23" spans="1:17" s="151" customFormat="1" x14ac:dyDescent="0.2">
      <c r="A23" s="13" t="s">
        <v>175</v>
      </c>
      <c r="B23" s="127"/>
      <c r="C23" s="127"/>
      <c r="D23" s="127"/>
      <c r="E23" s="129"/>
      <c r="F23" s="127"/>
      <c r="G23" s="127"/>
      <c r="H23" s="127"/>
      <c r="I23" s="127"/>
      <c r="J23" s="127"/>
      <c r="K23" s="130"/>
      <c r="L23" s="130"/>
      <c r="M23" s="127"/>
    </row>
    <row r="24" spans="1:17" x14ac:dyDescent="0.2">
      <c r="A24" s="11" t="s">
        <v>29</v>
      </c>
      <c r="B24" s="88">
        <f>SUM(C24:M24)</f>
        <v>173041</v>
      </c>
      <c r="C24" s="88">
        <v>170408</v>
      </c>
      <c r="D24" s="88"/>
      <c r="E24" s="109"/>
      <c r="F24" s="88"/>
      <c r="G24" s="88"/>
      <c r="H24" s="88"/>
      <c r="I24" s="88">
        <v>2633</v>
      </c>
      <c r="J24" s="88"/>
      <c r="K24" s="88"/>
      <c r="L24" s="88"/>
      <c r="M24" s="88"/>
    </row>
    <row r="25" spans="1:17" x14ac:dyDescent="0.2">
      <c r="A25" s="11" t="s">
        <v>384</v>
      </c>
      <c r="B25" s="88">
        <f>SUM(C25:M25)</f>
        <v>173362</v>
      </c>
      <c r="C25" s="88">
        <v>169368</v>
      </c>
      <c r="D25" s="88"/>
      <c r="E25" s="119"/>
      <c r="F25" s="88"/>
      <c r="G25" s="88"/>
      <c r="H25" s="88"/>
      <c r="I25" s="88">
        <v>2633</v>
      </c>
      <c r="J25" s="88"/>
      <c r="K25" s="128"/>
      <c r="L25" s="128"/>
      <c r="M25" s="88">
        <v>1361</v>
      </c>
    </row>
    <row r="26" spans="1:17" x14ac:dyDescent="0.2">
      <c r="A26" s="13" t="s">
        <v>176</v>
      </c>
      <c r="B26" s="127"/>
      <c r="C26" s="127"/>
      <c r="D26" s="127"/>
      <c r="E26" s="129"/>
      <c r="F26" s="127"/>
      <c r="G26" s="127"/>
      <c r="H26" s="127"/>
      <c r="I26" s="127"/>
      <c r="J26" s="127"/>
      <c r="K26" s="130"/>
      <c r="L26" s="130"/>
      <c r="M26" s="127"/>
    </row>
    <row r="27" spans="1:17" x14ac:dyDescent="0.2">
      <c r="A27" s="11" t="s">
        <v>29</v>
      </c>
      <c r="B27" s="88">
        <f>SUM(C27:M27)</f>
        <v>144271</v>
      </c>
      <c r="C27" s="88">
        <v>142345</v>
      </c>
      <c r="D27" s="88"/>
      <c r="E27" s="109"/>
      <c r="F27" s="88"/>
      <c r="G27" s="88"/>
      <c r="H27" s="88"/>
      <c r="I27" s="88">
        <v>1926</v>
      </c>
      <c r="J27" s="88"/>
      <c r="K27" s="88"/>
      <c r="L27" s="88"/>
      <c r="M27" s="88"/>
    </row>
    <row r="28" spans="1:17" x14ac:dyDescent="0.2">
      <c r="A28" s="11" t="s">
        <v>384</v>
      </c>
      <c r="B28" s="88">
        <f>SUM(C28:M28)</f>
        <v>145092</v>
      </c>
      <c r="C28" s="88">
        <v>141545</v>
      </c>
      <c r="D28" s="88"/>
      <c r="E28" s="119"/>
      <c r="F28" s="88"/>
      <c r="G28" s="88"/>
      <c r="H28" s="109"/>
      <c r="I28" s="88">
        <v>1926</v>
      </c>
      <c r="J28" s="88"/>
      <c r="K28" s="128"/>
      <c r="L28" s="128"/>
      <c r="M28" s="88">
        <v>1621</v>
      </c>
    </row>
    <row r="29" spans="1:17" x14ac:dyDescent="0.2">
      <c r="A29" s="13" t="s">
        <v>177</v>
      </c>
      <c r="B29" s="127"/>
      <c r="C29" s="127"/>
      <c r="D29" s="127"/>
      <c r="E29" s="129"/>
      <c r="F29" s="127"/>
      <c r="G29" s="127"/>
      <c r="H29" s="131"/>
      <c r="I29" s="127"/>
      <c r="J29" s="127"/>
      <c r="K29" s="130"/>
      <c r="L29" s="130"/>
      <c r="M29" s="127"/>
    </row>
    <row r="30" spans="1:17" x14ac:dyDescent="0.2">
      <c r="A30" s="11" t="s">
        <v>29</v>
      </c>
      <c r="B30" s="88">
        <f>SUM(C30:M30)</f>
        <v>77785</v>
      </c>
      <c r="C30" s="88">
        <v>76937</v>
      </c>
      <c r="D30" s="88"/>
      <c r="E30" s="109"/>
      <c r="F30" s="88"/>
      <c r="G30" s="88"/>
      <c r="H30" s="109"/>
      <c r="I30" s="88">
        <v>848</v>
      </c>
      <c r="J30" s="88"/>
      <c r="K30" s="88"/>
      <c r="L30" s="88"/>
      <c r="M30" s="88"/>
    </row>
    <row r="31" spans="1:17" x14ac:dyDescent="0.2">
      <c r="A31" s="11" t="s">
        <v>384</v>
      </c>
      <c r="B31" s="88">
        <f>SUM(C31:M31)</f>
        <v>78685</v>
      </c>
      <c r="C31" s="88">
        <v>76177</v>
      </c>
      <c r="D31" s="88"/>
      <c r="E31" s="109"/>
      <c r="F31" s="88"/>
      <c r="G31" s="88"/>
      <c r="H31" s="119"/>
      <c r="I31" s="88">
        <v>848</v>
      </c>
      <c r="J31" s="119"/>
      <c r="K31" s="88"/>
      <c r="L31" s="88"/>
      <c r="M31" s="88">
        <v>1660</v>
      </c>
    </row>
    <row r="32" spans="1:17" x14ac:dyDescent="0.2">
      <c r="A32" s="28" t="s">
        <v>191</v>
      </c>
      <c r="B32" s="112"/>
      <c r="C32" s="116"/>
      <c r="D32" s="112"/>
      <c r="E32" s="116"/>
      <c r="F32" s="112"/>
      <c r="G32" s="116"/>
      <c r="H32" s="112"/>
      <c r="I32" s="116"/>
      <c r="J32" s="112"/>
      <c r="K32" s="116"/>
      <c r="L32" s="112"/>
      <c r="M32" s="112"/>
    </row>
    <row r="33" spans="1:14" x14ac:dyDescent="0.2">
      <c r="A33" s="32" t="s">
        <v>29</v>
      </c>
      <c r="B33" s="88">
        <f>SUM(C33:M33)</f>
        <v>78206</v>
      </c>
      <c r="C33" s="119">
        <v>76436</v>
      </c>
      <c r="D33" s="88"/>
      <c r="E33" s="119"/>
      <c r="F33" s="88"/>
      <c r="G33" s="119"/>
      <c r="H33" s="88"/>
      <c r="I33" s="119">
        <v>1770</v>
      </c>
      <c r="J33" s="88"/>
      <c r="K33" s="119"/>
      <c r="L33" s="88"/>
      <c r="M33" s="88"/>
      <c r="N33" s="26"/>
    </row>
    <row r="34" spans="1:14" x14ac:dyDescent="0.2">
      <c r="A34" s="329" t="s">
        <v>384</v>
      </c>
      <c r="B34" s="111">
        <f>SUM(C34:M34)</f>
        <v>78649</v>
      </c>
      <c r="C34" s="118">
        <v>75194</v>
      </c>
      <c r="D34" s="111"/>
      <c r="E34" s="118"/>
      <c r="F34" s="111"/>
      <c r="G34" s="118"/>
      <c r="H34" s="111"/>
      <c r="I34" s="118">
        <v>1770</v>
      </c>
      <c r="J34" s="111"/>
      <c r="K34" s="118"/>
      <c r="L34" s="111"/>
      <c r="M34" s="111">
        <v>1685</v>
      </c>
      <c r="N34" s="26"/>
    </row>
    <row r="35" spans="1:14" x14ac:dyDescent="0.2">
      <c r="A35" s="22" t="s">
        <v>647</v>
      </c>
      <c r="B35" s="127"/>
      <c r="C35" s="122"/>
      <c r="D35" s="122"/>
      <c r="E35" s="122"/>
      <c r="F35" s="122"/>
      <c r="G35" s="122"/>
      <c r="H35" s="122"/>
      <c r="I35" s="122"/>
      <c r="J35" s="122"/>
      <c r="K35" s="124"/>
      <c r="L35" s="124"/>
      <c r="M35" s="122"/>
    </row>
    <row r="36" spans="1:14" s="153" customFormat="1" x14ac:dyDescent="0.2">
      <c r="A36" s="11" t="s">
        <v>32</v>
      </c>
      <c r="B36" s="88">
        <f>SUM(C36:M36)</f>
        <v>242856</v>
      </c>
      <c r="C36" s="88">
        <v>132418</v>
      </c>
      <c r="D36" s="88"/>
      <c r="E36" s="88"/>
      <c r="F36" s="88"/>
      <c r="G36" s="88"/>
      <c r="H36" s="88"/>
      <c r="I36" s="88">
        <v>110438</v>
      </c>
      <c r="J36" s="88"/>
      <c r="K36" s="88"/>
      <c r="L36" s="88"/>
      <c r="M36" s="88"/>
    </row>
    <row r="37" spans="1:14" s="153" customFormat="1" x14ac:dyDescent="0.2">
      <c r="A37" s="11" t="s">
        <v>384</v>
      </c>
      <c r="B37" s="111">
        <f>SUM(C37:M37)</f>
        <v>297925</v>
      </c>
      <c r="C37" s="88">
        <v>166129</v>
      </c>
      <c r="D37" s="109">
        <v>14297</v>
      </c>
      <c r="E37" s="109"/>
      <c r="F37" s="88"/>
      <c r="G37" s="88"/>
      <c r="H37" s="88"/>
      <c r="I37" s="88">
        <v>110438</v>
      </c>
      <c r="J37" s="88"/>
      <c r="K37" s="128"/>
      <c r="L37" s="128"/>
      <c r="M37" s="88">
        <v>7061</v>
      </c>
    </row>
    <row r="38" spans="1:14" x14ac:dyDescent="0.2">
      <c r="A38" s="13" t="s">
        <v>178</v>
      </c>
      <c r="B38" s="127"/>
      <c r="C38" s="127"/>
      <c r="D38" s="131"/>
      <c r="E38" s="131"/>
      <c r="F38" s="127"/>
      <c r="G38" s="127"/>
      <c r="H38" s="127"/>
      <c r="I38" s="127"/>
      <c r="J38" s="127"/>
      <c r="K38" s="130"/>
      <c r="L38" s="130"/>
      <c r="M38" s="127"/>
    </row>
    <row r="39" spans="1:14" x14ac:dyDescent="0.2">
      <c r="A39" s="11" t="s">
        <v>29</v>
      </c>
      <c r="B39" s="88">
        <f>SUM(C39:M39)</f>
        <v>72615</v>
      </c>
      <c r="C39" s="88">
        <v>69373</v>
      </c>
      <c r="D39" s="88"/>
      <c r="E39" s="88"/>
      <c r="F39" s="88"/>
      <c r="G39" s="88"/>
      <c r="H39" s="88"/>
      <c r="I39" s="88">
        <v>3242</v>
      </c>
      <c r="J39" s="88"/>
      <c r="K39" s="88">
        <v>0</v>
      </c>
      <c r="L39" s="88"/>
      <c r="M39" s="88"/>
    </row>
    <row r="40" spans="1:14" x14ac:dyDescent="0.2">
      <c r="A40" s="11" t="s">
        <v>384</v>
      </c>
      <c r="B40" s="111">
        <f>SUM(C40:M40)</f>
        <v>72713</v>
      </c>
      <c r="C40" s="88">
        <v>67876</v>
      </c>
      <c r="D40" s="109"/>
      <c r="E40" s="109"/>
      <c r="F40" s="88"/>
      <c r="G40" s="88"/>
      <c r="H40" s="88"/>
      <c r="I40" s="88">
        <v>3242</v>
      </c>
      <c r="J40" s="88"/>
      <c r="K40" s="128"/>
      <c r="L40" s="128"/>
      <c r="M40" s="88">
        <v>1595</v>
      </c>
    </row>
    <row r="41" spans="1:14" x14ac:dyDescent="0.2">
      <c r="A41" s="13" t="s">
        <v>179</v>
      </c>
      <c r="B41" s="127"/>
      <c r="C41" s="127"/>
      <c r="D41" s="131"/>
      <c r="E41" s="131"/>
      <c r="F41" s="127"/>
      <c r="G41" s="127"/>
      <c r="H41" s="127"/>
      <c r="I41" s="127"/>
      <c r="J41" s="127"/>
      <c r="K41" s="130"/>
      <c r="L41" s="130"/>
      <c r="M41" s="127"/>
    </row>
    <row r="42" spans="1:14" x14ac:dyDescent="0.2">
      <c r="A42" s="11" t="s">
        <v>29</v>
      </c>
      <c r="B42" s="88">
        <f>SUM(C42:M42)</f>
        <v>175492</v>
      </c>
      <c r="C42" s="88">
        <v>102807</v>
      </c>
      <c r="D42" s="88">
        <v>5200</v>
      </c>
      <c r="E42" s="88"/>
      <c r="F42" s="88">
        <v>2100</v>
      </c>
      <c r="G42" s="88"/>
      <c r="H42" s="88"/>
      <c r="I42" s="88">
        <v>63285</v>
      </c>
      <c r="J42" s="88"/>
      <c r="K42" s="88"/>
      <c r="L42" s="88"/>
      <c r="M42" s="88">
        <v>2100</v>
      </c>
    </row>
    <row r="43" spans="1:14" x14ac:dyDescent="0.2">
      <c r="A43" s="11" t="s">
        <v>384</v>
      </c>
      <c r="B43" s="111">
        <f>SUM(C43:M43)</f>
        <v>179116</v>
      </c>
      <c r="C43" s="88">
        <v>89680</v>
      </c>
      <c r="D43" s="109">
        <v>5200</v>
      </c>
      <c r="E43" s="109"/>
      <c r="F43" s="88">
        <v>2100</v>
      </c>
      <c r="G43" s="88"/>
      <c r="H43" s="88"/>
      <c r="I43" s="88">
        <v>63285</v>
      </c>
      <c r="J43" s="88"/>
      <c r="K43" s="128"/>
      <c r="L43" s="128"/>
      <c r="M43" s="88">
        <v>18851</v>
      </c>
    </row>
    <row r="44" spans="1:14" x14ac:dyDescent="0.2">
      <c r="A44" s="13" t="s">
        <v>180</v>
      </c>
      <c r="B44" s="127"/>
      <c r="C44" s="127"/>
      <c r="D44" s="131"/>
      <c r="E44" s="131"/>
      <c r="F44" s="127"/>
      <c r="G44" s="127"/>
      <c r="H44" s="127"/>
      <c r="I44" s="127"/>
      <c r="J44" s="127"/>
      <c r="K44" s="130"/>
      <c r="L44" s="130"/>
      <c r="M44" s="127"/>
    </row>
    <row r="45" spans="1:14" x14ac:dyDescent="0.2">
      <c r="A45" s="11" t="s">
        <v>29</v>
      </c>
      <c r="B45" s="88">
        <f>SUM(C45:M45)</f>
        <v>52157</v>
      </c>
      <c r="C45" s="88">
        <v>48157</v>
      </c>
      <c r="D45" s="88"/>
      <c r="E45" s="88"/>
      <c r="F45" s="88"/>
      <c r="G45" s="88"/>
      <c r="H45" s="88"/>
      <c r="I45" s="88">
        <v>4000</v>
      </c>
      <c r="J45" s="88"/>
      <c r="K45" s="88"/>
      <c r="L45" s="88"/>
      <c r="M45" s="88"/>
    </row>
    <row r="46" spans="1:14" x14ac:dyDescent="0.2">
      <c r="A46" s="11" t="s">
        <v>384</v>
      </c>
      <c r="B46" s="111">
        <f>SUM(C46:M46)</f>
        <v>53042</v>
      </c>
      <c r="C46" s="88">
        <v>47313</v>
      </c>
      <c r="D46" s="109"/>
      <c r="E46" s="109"/>
      <c r="F46" s="88"/>
      <c r="G46" s="88"/>
      <c r="H46" s="88"/>
      <c r="I46" s="88">
        <v>4000</v>
      </c>
      <c r="J46" s="88"/>
      <c r="K46" s="128"/>
      <c r="L46" s="128"/>
      <c r="M46" s="88">
        <v>1729</v>
      </c>
    </row>
    <row r="47" spans="1:14" x14ac:dyDescent="0.2">
      <c r="A47" s="13" t="s">
        <v>181</v>
      </c>
      <c r="B47" s="122"/>
      <c r="C47" s="127"/>
      <c r="D47" s="131"/>
      <c r="E47" s="131"/>
      <c r="F47" s="127"/>
      <c r="G47" s="127"/>
      <c r="H47" s="127"/>
      <c r="I47" s="127"/>
      <c r="J47" s="127"/>
      <c r="K47" s="130"/>
      <c r="L47" s="130"/>
      <c r="M47" s="127"/>
    </row>
    <row r="48" spans="1:14" x14ac:dyDescent="0.2">
      <c r="A48" s="11" t="s">
        <v>29</v>
      </c>
      <c r="B48" s="88">
        <f>SUM(C48:M48)</f>
        <v>497820</v>
      </c>
      <c r="C48" s="88">
        <v>404837</v>
      </c>
      <c r="D48" s="88">
        <v>41016</v>
      </c>
      <c r="E48" s="88"/>
      <c r="F48" s="88"/>
      <c r="G48" s="88"/>
      <c r="H48" s="88"/>
      <c r="I48" s="88">
        <v>51967</v>
      </c>
      <c r="J48" s="88"/>
      <c r="K48" s="88"/>
      <c r="L48" s="88"/>
      <c r="M48" s="88"/>
    </row>
    <row r="49" spans="1:14" x14ac:dyDescent="0.2">
      <c r="A49" s="11" t="s">
        <v>384</v>
      </c>
      <c r="B49" s="88">
        <f>SUM(C49:M49)</f>
        <v>494948</v>
      </c>
      <c r="C49" s="88">
        <v>396037</v>
      </c>
      <c r="D49" s="109">
        <v>41016</v>
      </c>
      <c r="E49" s="109"/>
      <c r="F49" s="88"/>
      <c r="G49" s="88"/>
      <c r="H49" s="88"/>
      <c r="I49" s="88">
        <v>51967</v>
      </c>
      <c r="J49" s="88"/>
      <c r="K49" s="128"/>
      <c r="L49" s="128"/>
      <c r="M49" s="88">
        <v>5928</v>
      </c>
    </row>
    <row r="50" spans="1:14" x14ac:dyDescent="0.2">
      <c r="A50" s="13" t="s">
        <v>98</v>
      </c>
      <c r="B50" s="130"/>
      <c r="C50" s="127"/>
      <c r="D50" s="129"/>
      <c r="E50" s="127"/>
      <c r="F50" s="129"/>
      <c r="G50" s="127"/>
      <c r="H50" s="129"/>
      <c r="I50" s="127"/>
      <c r="J50" s="129"/>
      <c r="K50" s="127"/>
      <c r="L50" s="129"/>
      <c r="M50" s="127"/>
    </row>
    <row r="51" spans="1:14" x14ac:dyDescent="0.2">
      <c r="A51" s="11" t="s">
        <v>29</v>
      </c>
      <c r="B51" s="88">
        <f>SUM(B15,B18,B21,B24,B27,B30,B33,B36,B39,B42,B45,B48)</f>
        <v>5105777</v>
      </c>
      <c r="C51" s="88">
        <f t="shared" ref="C51:M51" si="0">SUM(C15,C18,C21,C24,C27,C30,C33,C36,C39,C42,C45,C48)</f>
        <v>1511148</v>
      </c>
      <c r="D51" s="88">
        <f t="shared" si="0"/>
        <v>196965</v>
      </c>
      <c r="E51" s="88">
        <f t="shared" si="0"/>
        <v>5700</v>
      </c>
      <c r="F51" s="88">
        <f t="shared" si="0"/>
        <v>2100</v>
      </c>
      <c r="G51" s="88">
        <f t="shared" si="0"/>
        <v>75000</v>
      </c>
      <c r="H51" s="88">
        <f t="shared" si="0"/>
        <v>1253281</v>
      </c>
      <c r="I51" s="88">
        <f t="shared" si="0"/>
        <v>377851</v>
      </c>
      <c r="J51" s="88">
        <f t="shared" si="0"/>
        <v>22810</v>
      </c>
      <c r="K51" s="88">
        <f t="shared" si="0"/>
        <v>96638</v>
      </c>
      <c r="L51" s="88">
        <f t="shared" si="0"/>
        <v>360</v>
      </c>
      <c r="M51" s="88">
        <f t="shared" si="0"/>
        <v>1563924</v>
      </c>
      <c r="N51" s="145">
        <f>SUM(C51:M51)</f>
        <v>5105777</v>
      </c>
    </row>
    <row r="52" spans="1:14" x14ac:dyDescent="0.2">
      <c r="A52" s="15" t="s">
        <v>384</v>
      </c>
      <c r="B52" s="88">
        <f>SUM(B16,B19,B22,B25,B28,B31,B34,B37,B40,B43,B46,B49)</f>
        <v>5373499</v>
      </c>
      <c r="C52" s="88">
        <f t="shared" ref="C52:M52" si="1">SUM(C16,C19,C22,C25,C28,C31,C34,C37,C40,C43,C46,C49)</f>
        <v>1523615</v>
      </c>
      <c r="D52" s="88">
        <f t="shared" si="1"/>
        <v>206680</v>
      </c>
      <c r="E52" s="88">
        <f t="shared" si="1"/>
        <v>5700</v>
      </c>
      <c r="F52" s="88">
        <f t="shared" si="1"/>
        <v>2100</v>
      </c>
      <c r="G52" s="88">
        <f t="shared" si="1"/>
        <v>0</v>
      </c>
      <c r="H52" s="88">
        <f t="shared" si="1"/>
        <v>1240354</v>
      </c>
      <c r="I52" s="88">
        <f t="shared" si="1"/>
        <v>377851</v>
      </c>
      <c r="J52" s="88">
        <f t="shared" si="1"/>
        <v>24787</v>
      </c>
      <c r="K52" s="88">
        <f t="shared" si="1"/>
        <v>60810</v>
      </c>
      <c r="L52" s="88">
        <f t="shared" si="1"/>
        <v>360</v>
      </c>
      <c r="M52" s="88">
        <f t="shared" si="1"/>
        <v>1931242</v>
      </c>
      <c r="N52" s="145">
        <f>SUM(C52:M52)</f>
        <v>5373499</v>
      </c>
    </row>
    <row r="53" spans="1:14" x14ac:dyDescent="0.2">
      <c r="B53" s="145"/>
      <c r="C53" s="145"/>
    </row>
    <row r="54" spans="1:14" x14ac:dyDescent="0.2">
      <c r="C54" s="145"/>
    </row>
  </sheetData>
  <mergeCells count="13">
    <mergeCell ref="D13:E13"/>
    <mergeCell ref="F10:G11"/>
    <mergeCell ref="F13:G13"/>
    <mergeCell ref="L10:L12"/>
    <mergeCell ref="K10:K12"/>
    <mergeCell ref="A10:A12"/>
    <mergeCell ref="B10:B12"/>
    <mergeCell ref="M10:M12"/>
    <mergeCell ref="C10:C12"/>
    <mergeCell ref="H10:H12"/>
    <mergeCell ref="I10:I12"/>
    <mergeCell ref="J10:J12"/>
    <mergeCell ref="D10:E11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68" firstPageNumber="3" orientation="landscape" r:id="rId1"/>
  <headerFooter alignWithMargins="0">
    <oddFooter>&amp;C&amp;P.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31"/>
  <sheetViews>
    <sheetView tabSelected="1" view="pageBreakPreview" topLeftCell="A73" zoomScaleNormal="100" zoomScaleSheetLayoutView="100" workbookViewId="0">
      <pane ySplit="2115" activePane="bottomLeft"/>
      <selection pane="bottomLeft"/>
    </sheetView>
  </sheetViews>
  <sheetFormatPr defaultRowHeight="12.75" x14ac:dyDescent="0.2"/>
  <cols>
    <col min="1" max="1" width="42.42578125" customWidth="1"/>
    <col min="2" max="3" width="11.140625" customWidth="1"/>
    <col min="4" max="4" width="10.7109375" style="188" customWidth="1"/>
    <col min="5" max="5" width="11.42578125" customWidth="1"/>
    <col min="6" max="6" width="10.7109375" customWidth="1"/>
    <col min="7" max="7" width="12" customWidth="1"/>
    <col min="8" max="8" width="9.5703125" customWidth="1"/>
    <col min="9" max="9" width="10.7109375" customWidth="1"/>
    <col min="10" max="10" width="11.5703125" customWidth="1"/>
    <col min="11" max="14" width="10.7109375" customWidth="1"/>
    <col min="15" max="15" width="9.85546875" bestFit="1" customWidth="1"/>
  </cols>
  <sheetData>
    <row r="1" spans="1:15" ht="15.75" x14ac:dyDescent="0.25">
      <c r="A1" s="4" t="s">
        <v>657</v>
      </c>
      <c r="B1" s="4"/>
      <c r="C1" s="4"/>
      <c r="D1" s="6"/>
      <c r="E1" s="4"/>
      <c r="F1" s="4"/>
      <c r="G1" s="4"/>
      <c r="H1" s="4"/>
      <c r="I1" s="5"/>
      <c r="J1" s="5"/>
      <c r="K1" s="5"/>
      <c r="L1" s="5"/>
      <c r="M1" s="5"/>
      <c r="N1" s="5"/>
    </row>
    <row r="2" spans="1:15" ht="15.75" x14ac:dyDescent="0.25">
      <c r="A2" s="4"/>
      <c r="B2" s="4"/>
      <c r="C2" s="4"/>
      <c r="D2" s="6"/>
      <c r="E2" s="4"/>
      <c r="F2" s="4"/>
      <c r="G2" s="4"/>
      <c r="H2" s="4"/>
      <c r="I2" s="5"/>
      <c r="J2" s="5"/>
      <c r="K2" s="5"/>
      <c r="L2" s="5"/>
      <c r="M2" s="5"/>
      <c r="N2" s="5"/>
    </row>
    <row r="3" spans="1:15" ht="15.75" x14ac:dyDescent="0.25">
      <c r="A3" s="4"/>
      <c r="B3" s="4"/>
      <c r="C3" s="4"/>
      <c r="D3" s="6"/>
      <c r="E3" s="4"/>
      <c r="F3" s="4"/>
      <c r="G3" s="6"/>
      <c r="H3" s="6"/>
      <c r="I3" s="6" t="s">
        <v>116</v>
      </c>
      <c r="J3" s="5"/>
      <c r="K3" s="5"/>
      <c r="L3" s="5"/>
      <c r="M3" s="5"/>
      <c r="N3" s="5"/>
    </row>
    <row r="4" spans="1:15" ht="15.75" x14ac:dyDescent="0.25">
      <c r="A4" s="4"/>
      <c r="B4" s="4"/>
      <c r="C4" s="4"/>
      <c r="D4" s="6"/>
      <c r="E4" s="27"/>
      <c r="F4" s="4"/>
      <c r="G4" s="6"/>
      <c r="H4" s="6"/>
      <c r="I4" s="297" t="s">
        <v>383</v>
      </c>
      <c r="J4" s="5"/>
      <c r="K4" s="5"/>
      <c r="L4" s="5"/>
      <c r="M4" s="5"/>
      <c r="N4" s="5"/>
    </row>
    <row r="5" spans="1:15" ht="15.75" x14ac:dyDescent="0.25">
      <c r="A5" s="274"/>
      <c r="B5" s="6"/>
      <c r="C5" s="308"/>
      <c r="D5" s="6"/>
      <c r="E5" s="4"/>
      <c r="F5" s="4"/>
      <c r="G5" s="6"/>
      <c r="H5" s="6"/>
      <c r="I5" s="6" t="s">
        <v>2</v>
      </c>
      <c r="J5" s="5"/>
      <c r="K5" s="5"/>
      <c r="L5" s="5"/>
      <c r="M5" s="5"/>
      <c r="N5" s="5"/>
    </row>
    <row r="6" spans="1:15" x14ac:dyDescent="0.2">
      <c r="A6" s="5"/>
      <c r="B6" s="5"/>
      <c r="C6" s="5"/>
      <c r="D6" s="186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5" s="309" customFormat="1" ht="12.75" customHeight="1" x14ac:dyDescent="0.2">
      <c r="A7" s="469" t="s">
        <v>302</v>
      </c>
      <c r="B7" s="469"/>
      <c r="C7" s="469" t="s">
        <v>299</v>
      </c>
      <c r="D7" s="469" t="s">
        <v>186</v>
      </c>
      <c r="E7" s="472" t="s">
        <v>182</v>
      </c>
      <c r="F7" s="473"/>
      <c r="G7" s="472" t="s">
        <v>183</v>
      </c>
      <c r="H7" s="473"/>
      <c r="I7" s="469" t="s">
        <v>138</v>
      </c>
      <c r="J7" s="469" t="s">
        <v>156</v>
      </c>
      <c r="K7" s="469" t="s">
        <v>158</v>
      </c>
      <c r="L7" s="469" t="s">
        <v>184</v>
      </c>
      <c r="M7" s="469" t="s">
        <v>303</v>
      </c>
      <c r="N7" s="469" t="s">
        <v>185</v>
      </c>
    </row>
    <row r="8" spans="1:15" s="309" customFormat="1" ht="17.45" customHeight="1" x14ac:dyDescent="0.2">
      <c r="A8" s="470"/>
      <c r="B8" s="470"/>
      <c r="C8" s="470"/>
      <c r="D8" s="470"/>
      <c r="E8" s="474"/>
      <c r="F8" s="475"/>
      <c r="G8" s="474"/>
      <c r="H8" s="475"/>
      <c r="I8" s="470"/>
      <c r="J8" s="470"/>
      <c r="K8" s="470"/>
      <c r="L8" s="485"/>
      <c r="M8" s="487"/>
      <c r="N8" s="470"/>
    </row>
    <row r="9" spans="1:15" s="309" customFormat="1" ht="27.75" customHeight="1" x14ac:dyDescent="0.2">
      <c r="A9" s="471"/>
      <c r="B9" s="471"/>
      <c r="C9" s="471"/>
      <c r="D9" s="471"/>
      <c r="E9" s="306" t="s">
        <v>300</v>
      </c>
      <c r="F9" s="306" t="s">
        <v>301</v>
      </c>
      <c r="G9" s="306" t="s">
        <v>300</v>
      </c>
      <c r="H9" s="306" t="s">
        <v>301</v>
      </c>
      <c r="I9" s="471"/>
      <c r="J9" s="471"/>
      <c r="K9" s="471"/>
      <c r="L9" s="486"/>
      <c r="M9" s="488"/>
      <c r="N9" s="471"/>
    </row>
    <row r="10" spans="1:15" s="309" customFormat="1" x14ac:dyDescent="0.2">
      <c r="A10" s="310" t="s">
        <v>8</v>
      </c>
      <c r="B10" s="310"/>
      <c r="C10" s="310" t="s">
        <v>9</v>
      </c>
      <c r="D10" s="310" t="s">
        <v>10</v>
      </c>
      <c r="E10" s="483" t="s">
        <v>11</v>
      </c>
      <c r="F10" s="484"/>
      <c r="G10" s="483" t="s">
        <v>12</v>
      </c>
      <c r="H10" s="484"/>
      <c r="I10" s="83" t="s">
        <v>13</v>
      </c>
      <c r="J10" s="310" t="s">
        <v>14</v>
      </c>
      <c r="K10" s="83" t="s">
        <v>15</v>
      </c>
      <c r="L10" s="82" t="s">
        <v>16</v>
      </c>
      <c r="M10" s="82" t="s">
        <v>17</v>
      </c>
      <c r="N10" s="311">
        <v>11</v>
      </c>
    </row>
    <row r="11" spans="1:15" x14ac:dyDescent="0.2">
      <c r="A11" s="13" t="s">
        <v>192</v>
      </c>
      <c r="B11" s="13"/>
      <c r="C11" s="365"/>
      <c r="D11" s="7"/>
      <c r="E11" s="116"/>
      <c r="F11" s="112"/>
      <c r="G11" s="149"/>
      <c r="H11" s="112"/>
      <c r="I11" s="116"/>
      <c r="J11" s="112"/>
      <c r="K11" s="116"/>
      <c r="L11" s="112"/>
      <c r="M11" s="112"/>
      <c r="N11" s="112"/>
      <c r="O11" t="s">
        <v>257</v>
      </c>
    </row>
    <row r="12" spans="1:15" x14ac:dyDescent="0.2">
      <c r="A12" s="11" t="s">
        <v>41</v>
      </c>
      <c r="B12" s="217" t="s">
        <v>145</v>
      </c>
      <c r="C12" s="102">
        <f>SUM(D12:N12)</f>
        <v>0</v>
      </c>
      <c r="D12" s="240">
        <f>SUM(E12:N12)</f>
        <v>0</v>
      </c>
      <c r="E12" s="119">
        <f>SUM(F12:N12)</f>
        <v>0</v>
      </c>
      <c r="F12" s="88">
        <v>0</v>
      </c>
      <c r="G12" s="119"/>
      <c r="H12" s="88">
        <v>0</v>
      </c>
      <c r="I12" s="119">
        <v>0</v>
      </c>
      <c r="J12" s="88">
        <v>0</v>
      </c>
      <c r="K12" s="119">
        <v>0</v>
      </c>
      <c r="L12" s="88">
        <v>0</v>
      </c>
      <c r="M12" s="88"/>
      <c r="N12" s="88">
        <v>0</v>
      </c>
      <c r="O12" s="145">
        <f t="shared" ref="O12:O137" si="0">SUM(E12:N12)</f>
        <v>0</v>
      </c>
    </row>
    <row r="13" spans="1:15" x14ac:dyDescent="0.2">
      <c r="A13" s="15" t="s">
        <v>385</v>
      </c>
      <c r="B13" s="216"/>
      <c r="C13" s="102">
        <f>SUM(D13:N13)</f>
        <v>0</v>
      </c>
      <c r="D13" s="240"/>
      <c r="E13" s="119"/>
      <c r="F13" s="88"/>
      <c r="G13" s="119"/>
      <c r="H13" s="88"/>
      <c r="I13" s="119"/>
      <c r="J13" s="88"/>
      <c r="K13" s="119"/>
      <c r="L13" s="88"/>
      <c r="M13" s="88"/>
      <c r="N13" s="88"/>
      <c r="O13" s="145">
        <f t="shared" si="0"/>
        <v>0</v>
      </c>
    </row>
    <row r="14" spans="1:15" x14ac:dyDescent="0.2">
      <c r="A14" s="56" t="s">
        <v>254</v>
      </c>
      <c r="B14" s="239"/>
      <c r="C14" s="366"/>
      <c r="D14" s="255"/>
      <c r="E14" s="116"/>
      <c r="F14" s="112"/>
      <c r="G14" s="116"/>
      <c r="H14" s="112"/>
      <c r="I14" s="116"/>
      <c r="J14" s="112"/>
      <c r="K14" s="116"/>
      <c r="L14" s="112"/>
      <c r="M14" s="112"/>
      <c r="N14" s="112"/>
      <c r="O14" s="145">
        <f t="shared" si="0"/>
        <v>0</v>
      </c>
    </row>
    <row r="15" spans="1:15" x14ac:dyDescent="0.2">
      <c r="A15" s="11" t="s">
        <v>41</v>
      </c>
      <c r="B15" s="217" t="s">
        <v>143</v>
      </c>
      <c r="C15" s="102">
        <f>SUM(D15:N15)</f>
        <v>0</v>
      </c>
      <c r="D15" s="240">
        <f>SUM(E15:N15)</f>
        <v>0</v>
      </c>
      <c r="E15" s="119"/>
      <c r="F15" s="88"/>
      <c r="G15" s="119"/>
      <c r="H15" s="88"/>
      <c r="I15" s="119"/>
      <c r="J15" s="88"/>
      <c r="K15" s="119"/>
      <c r="L15" s="88"/>
      <c r="M15" s="88"/>
      <c r="N15" s="88"/>
      <c r="O15" s="145">
        <f t="shared" si="0"/>
        <v>0</v>
      </c>
    </row>
    <row r="16" spans="1:15" x14ac:dyDescent="0.2">
      <c r="A16" s="15" t="s">
        <v>385</v>
      </c>
      <c r="B16" s="216"/>
      <c r="C16" s="105">
        <f>SUM(D16:N16)</f>
        <v>0</v>
      </c>
      <c r="D16" s="203"/>
      <c r="E16" s="119"/>
      <c r="F16" s="88"/>
      <c r="G16" s="119"/>
      <c r="H16" s="88"/>
      <c r="I16" s="119"/>
      <c r="J16" s="88"/>
      <c r="K16" s="119"/>
      <c r="L16" s="88"/>
      <c r="M16" s="88"/>
      <c r="N16" s="88"/>
      <c r="O16" s="145">
        <f t="shared" si="0"/>
        <v>0</v>
      </c>
    </row>
    <row r="17" spans="1:15" x14ac:dyDescent="0.2">
      <c r="A17" s="13" t="s">
        <v>266</v>
      </c>
      <c r="B17" s="19"/>
      <c r="C17" s="205"/>
      <c r="D17" s="19"/>
      <c r="E17" s="115"/>
      <c r="F17" s="112"/>
      <c r="G17" s="116"/>
      <c r="H17" s="112"/>
      <c r="I17" s="116"/>
      <c r="J17" s="112"/>
      <c r="K17" s="116"/>
      <c r="L17" s="112"/>
      <c r="M17" s="112"/>
      <c r="N17" s="112"/>
      <c r="O17" s="145">
        <f t="shared" si="0"/>
        <v>0</v>
      </c>
    </row>
    <row r="18" spans="1:15" x14ac:dyDescent="0.2">
      <c r="A18" s="11" t="s">
        <v>41</v>
      </c>
      <c r="B18" s="217" t="s">
        <v>143</v>
      </c>
      <c r="C18" s="102">
        <f>SUM(D18:N18)</f>
        <v>1763</v>
      </c>
      <c r="D18" s="240">
        <v>0</v>
      </c>
      <c r="E18" s="128"/>
      <c r="F18" s="88">
        <v>0</v>
      </c>
      <c r="G18" s="119">
        <v>0</v>
      </c>
      <c r="H18" s="88">
        <v>0</v>
      </c>
      <c r="I18" s="119">
        <v>0</v>
      </c>
      <c r="J18" s="88">
        <v>1763</v>
      </c>
      <c r="K18" s="119">
        <v>0</v>
      </c>
      <c r="L18" s="88">
        <v>0</v>
      </c>
      <c r="M18" s="88"/>
      <c r="N18" s="88">
        <v>0</v>
      </c>
      <c r="O18" s="145">
        <f t="shared" si="0"/>
        <v>1763</v>
      </c>
    </row>
    <row r="19" spans="1:15" x14ac:dyDescent="0.2">
      <c r="A19" s="15" t="s">
        <v>385</v>
      </c>
      <c r="B19" s="217"/>
      <c r="C19" s="102">
        <f>SUM(D19:N19)</f>
        <v>1763</v>
      </c>
      <c r="D19" s="240"/>
      <c r="E19" s="119"/>
      <c r="F19" s="88"/>
      <c r="G19" s="119"/>
      <c r="H19" s="88"/>
      <c r="I19" s="119"/>
      <c r="J19" s="88">
        <v>1763</v>
      </c>
      <c r="K19" s="119"/>
      <c r="L19" s="88"/>
      <c r="M19" s="88"/>
      <c r="N19" s="88"/>
      <c r="O19" s="145">
        <f t="shared" si="0"/>
        <v>1763</v>
      </c>
    </row>
    <row r="20" spans="1:15" x14ac:dyDescent="0.2">
      <c r="A20" s="13" t="s">
        <v>307</v>
      </c>
      <c r="B20" s="7"/>
      <c r="C20" s="365"/>
      <c r="D20" s="7"/>
      <c r="E20" s="116"/>
      <c r="F20" s="112"/>
      <c r="G20" s="116"/>
      <c r="H20" s="112"/>
      <c r="I20" s="116"/>
      <c r="J20" s="112"/>
      <c r="K20" s="116"/>
      <c r="L20" s="112"/>
      <c r="M20" s="112"/>
      <c r="N20" s="112"/>
      <c r="O20" s="145">
        <f t="shared" si="0"/>
        <v>0</v>
      </c>
    </row>
    <row r="21" spans="1:15" x14ac:dyDescent="0.2">
      <c r="A21" s="11" t="s">
        <v>41</v>
      </c>
      <c r="B21" s="217" t="s">
        <v>143</v>
      </c>
      <c r="C21" s="102">
        <f>SUM(D21:N21)</f>
        <v>133690</v>
      </c>
      <c r="D21" s="240">
        <v>0</v>
      </c>
      <c r="E21" s="119"/>
      <c r="F21" s="88"/>
      <c r="G21" s="119"/>
      <c r="H21" s="88"/>
      <c r="I21" s="119">
        <v>0</v>
      </c>
      <c r="J21" s="204">
        <v>117753</v>
      </c>
      <c r="K21" s="119">
        <v>15937</v>
      </c>
      <c r="L21" s="272"/>
      <c r="M21" s="88"/>
      <c r="N21" s="88"/>
      <c r="O21" s="145">
        <f t="shared" si="0"/>
        <v>133690</v>
      </c>
    </row>
    <row r="22" spans="1:15" x14ac:dyDescent="0.2">
      <c r="A22" s="11" t="s">
        <v>417</v>
      </c>
      <c r="B22" s="217"/>
      <c r="C22" s="102">
        <f>SUM(D22:N22)</f>
        <v>1977</v>
      </c>
      <c r="D22" s="240"/>
      <c r="E22" s="119"/>
      <c r="F22" s="88"/>
      <c r="G22" s="119"/>
      <c r="H22" s="88"/>
      <c r="I22" s="119"/>
      <c r="J22" s="204"/>
      <c r="K22" s="119">
        <v>1977</v>
      </c>
      <c r="L22" s="272"/>
      <c r="M22" s="88"/>
      <c r="N22" s="88"/>
      <c r="O22" s="145">
        <f t="shared" si="0"/>
        <v>1977</v>
      </c>
    </row>
    <row r="23" spans="1:15" x14ac:dyDescent="0.2">
      <c r="A23" s="11" t="s">
        <v>416</v>
      </c>
      <c r="B23" s="217"/>
      <c r="C23" s="102">
        <f>SUM(C22)</f>
        <v>1977</v>
      </c>
      <c r="D23" s="102">
        <f t="shared" ref="D23:N23" si="1">SUM(D22)</f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1977</v>
      </c>
      <c r="L23" s="102">
        <f t="shared" si="1"/>
        <v>0</v>
      </c>
      <c r="M23" s="102">
        <f t="shared" si="1"/>
        <v>0</v>
      </c>
      <c r="N23" s="102">
        <f t="shared" si="1"/>
        <v>0</v>
      </c>
      <c r="O23" s="145">
        <f t="shared" si="0"/>
        <v>1977</v>
      </c>
    </row>
    <row r="24" spans="1:15" x14ac:dyDescent="0.2">
      <c r="A24" s="15" t="s">
        <v>385</v>
      </c>
      <c r="B24" s="216"/>
      <c r="C24" s="105">
        <f>SUM(C21,C23)</f>
        <v>135667</v>
      </c>
      <c r="D24" s="105">
        <f t="shared" ref="D24:N24" si="2">SUM(D21,D23)</f>
        <v>0</v>
      </c>
      <c r="E24" s="105">
        <f t="shared" si="2"/>
        <v>0</v>
      </c>
      <c r="F24" s="105">
        <f t="shared" si="2"/>
        <v>0</v>
      </c>
      <c r="G24" s="105">
        <f t="shared" si="2"/>
        <v>0</v>
      </c>
      <c r="H24" s="105">
        <f t="shared" si="2"/>
        <v>0</v>
      </c>
      <c r="I24" s="105">
        <f t="shared" si="2"/>
        <v>0</v>
      </c>
      <c r="J24" s="105">
        <f t="shared" si="2"/>
        <v>117753</v>
      </c>
      <c r="K24" s="105">
        <f t="shared" si="2"/>
        <v>17914</v>
      </c>
      <c r="L24" s="105">
        <f t="shared" si="2"/>
        <v>0</v>
      </c>
      <c r="M24" s="105">
        <f t="shared" si="2"/>
        <v>0</v>
      </c>
      <c r="N24" s="105">
        <f t="shared" si="2"/>
        <v>0</v>
      </c>
      <c r="O24" s="145">
        <f t="shared" si="0"/>
        <v>135667</v>
      </c>
    </row>
    <row r="25" spans="1:15" x14ac:dyDescent="0.2">
      <c r="A25" s="275" t="s">
        <v>308</v>
      </c>
      <c r="B25" s="19"/>
      <c r="C25" s="365"/>
      <c r="D25" s="240"/>
      <c r="E25" s="119"/>
      <c r="F25" s="88"/>
      <c r="G25" s="113"/>
      <c r="H25" s="88"/>
      <c r="I25" s="113"/>
      <c r="J25" s="204"/>
      <c r="K25" s="113"/>
      <c r="L25" s="272"/>
      <c r="M25" s="88"/>
      <c r="N25" s="88"/>
      <c r="O25" s="145">
        <f t="shared" si="0"/>
        <v>0</v>
      </c>
    </row>
    <row r="26" spans="1:15" x14ac:dyDescent="0.2">
      <c r="A26" s="11" t="s">
        <v>41</v>
      </c>
      <c r="B26" s="217" t="s">
        <v>143</v>
      </c>
      <c r="C26" s="102">
        <f>SUM(D26:N26)</f>
        <v>0</v>
      </c>
      <c r="D26" s="240">
        <f>SUM(E26:N26)</f>
        <v>0</v>
      </c>
      <c r="E26" s="119"/>
      <c r="F26" s="88"/>
      <c r="G26" s="113"/>
      <c r="H26" s="88"/>
      <c r="I26" s="113"/>
      <c r="J26" s="204"/>
      <c r="K26" s="113"/>
      <c r="L26" s="272"/>
      <c r="M26" s="88"/>
      <c r="N26" s="88"/>
      <c r="O26" s="145">
        <f t="shared" si="0"/>
        <v>0</v>
      </c>
    </row>
    <row r="27" spans="1:15" x14ac:dyDescent="0.2">
      <c r="A27" s="15" t="s">
        <v>385</v>
      </c>
      <c r="B27" s="216"/>
      <c r="C27" s="105">
        <f>SUM(D27:N27)</f>
        <v>0</v>
      </c>
      <c r="D27" s="343"/>
      <c r="E27" s="111"/>
      <c r="F27" s="88"/>
      <c r="G27" s="113"/>
      <c r="H27" s="88"/>
      <c r="I27" s="113"/>
      <c r="J27" s="204"/>
      <c r="K27" s="113"/>
      <c r="L27" s="272"/>
      <c r="M27" s="88"/>
      <c r="N27" s="88"/>
      <c r="O27" s="145">
        <f t="shared" si="0"/>
        <v>0</v>
      </c>
    </row>
    <row r="28" spans="1:15" x14ac:dyDescent="0.2">
      <c r="A28" s="22" t="s">
        <v>309</v>
      </c>
      <c r="B28" s="19"/>
      <c r="C28" s="205"/>
      <c r="D28" s="19"/>
      <c r="E28" s="116"/>
      <c r="F28" s="112"/>
      <c r="G28" s="116"/>
      <c r="H28" s="112"/>
      <c r="I28" s="116"/>
      <c r="J28" s="112"/>
      <c r="K28" s="116"/>
      <c r="L28" s="112"/>
      <c r="M28" s="112"/>
      <c r="N28" s="112"/>
      <c r="O28" s="145">
        <f t="shared" si="0"/>
        <v>0</v>
      </c>
    </row>
    <row r="29" spans="1:15" x14ac:dyDescent="0.2">
      <c r="A29" s="11" t="s">
        <v>41</v>
      </c>
      <c r="B29" s="217" t="s">
        <v>143</v>
      </c>
      <c r="C29" s="102">
        <f>SUM(D29:N29)</f>
        <v>705495</v>
      </c>
      <c r="D29" s="240">
        <v>0</v>
      </c>
      <c r="E29" s="119">
        <v>650108</v>
      </c>
      <c r="F29" s="88"/>
      <c r="G29" s="119"/>
      <c r="H29" s="88"/>
      <c r="I29" s="119"/>
      <c r="J29" s="88"/>
      <c r="K29" s="119">
        <v>0</v>
      </c>
      <c r="L29" s="88"/>
      <c r="M29" s="88"/>
      <c r="N29" s="204">
        <v>55387</v>
      </c>
      <c r="O29" s="145">
        <f t="shared" si="0"/>
        <v>705495</v>
      </c>
    </row>
    <row r="30" spans="1:15" x14ac:dyDescent="0.2">
      <c r="A30" s="11" t="s">
        <v>423</v>
      </c>
      <c r="B30" s="217"/>
      <c r="C30" s="102">
        <f t="shared" ref="C30:C36" si="3">SUM(D30:N30)</f>
        <v>32725</v>
      </c>
      <c r="D30" s="240"/>
      <c r="E30" s="119">
        <v>32725</v>
      </c>
      <c r="F30" s="88"/>
      <c r="G30" s="119"/>
      <c r="H30" s="88"/>
      <c r="I30" s="119"/>
      <c r="J30" s="88"/>
      <c r="K30" s="119"/>
      <c r="L30" s="88"/>
      <c r="M30" s="88"/>
      <c r="N30" s="204"/>
      <c r="O30" s="145">
        <f t="shared" si="0"/>
        <v>32725</v>
      </c>
    </row>
    <row r="31" spans="1:15" x14ac:dyDescent="0.2">
      <c r="A31" s="11" t="s">
        <v>424</v>
      </c>
      <c r="B31" s="217"/>
      <c r="C31" s="102">
        <f t="shared" si="3"/>
        <v>454</v>
      </c>
      <c r="D31" s="240"/>
      <c r="E31" s="119">
        <v>454</v>
      </c>
      <c r="F31" s="88"/>
      <c r="G31" s="119"/>
      <c r="H31" s="88"/>
      <c r="I31" s="119"/>
      <c r="J31" s="88"/>
      <c r="K31" s="119"/>
      <c r="L31" s="88"/>
      <c r="M31" s="88"/>
      <c r="N31" s="204"/>
      <c r="O31" s="145">
        <f t="shared" si="0"/>
        <v>454</v>
      </c>
    </row>
    <row r="32" spans="1:15" x14ac:dyDescent="0.2">
      <c r="A32" s="11" t="s">
        <v>425</v>
      </c>
      <c r="B32" s="217"/>
      <c r="C32" s="102">
        <f t="shared" si="3"/>
        <v>2585</v>
      </c>
      <c r="D32" s="240"/>
      <c r="E32" s="119">
        <v>2585</v>
      </c>
      <c r="F32" s="88"/>
      <c r="G32" s="119"/>
      <c r="H32" s="88"/>
      <c r="I32" s="119"/>
      <c r="J32" s="88"/>
      <c r="K32" s="119"/>
      <c r="L32" s="88"/>
      <c r="M32" s="88"/>
      <c r="N32" s="204"/>
      <c r="O32" s="145">
        <f t="shared" si="0"/>
        <v>2585</v>
      </c>
    </row>
    <row r="33" spans="1:16" x14ac:dyDescent="0.2">
      <c r="A33" s="334" t="s">
        <v>426</v>
      </c>
      <c r="B33" s="217"/>
      <c r="C33" s="102">
        <f t="shared" si="3"/>
        <v>777</v>
      </c>
      <c r="D33" s="240"/>
      <c r="E33" s="119">
        <v>777</v>
      </c>
      <c r="F33" s="88"/>
      <c r="G33" s="119"/>
      <c r="H33" s="88"/>
      <c r="I33" s="119"/>
      <c r="J33" s="88"/>
      <c r="K33" s="119"/>
      <c r="L33" s="88"/>
      <c r="M33" s="88"/>
      <c r="N33" s="204"/>
      <c r="O33" s="145">
        <f t="shared" si="0"/>
        <v>777</v>
      </c>
    </row>
    <row r="34" spans="1:16" x14ac:dyDescent="0.2">
      <c r="A34" s="334" t="s">
        <v>525</v>
      </c>
      <c r="B34" s="217"/>
      <c r="C34" s="102">
        <f t="shared" si="3"/>
        <v>131</v>
      </c>
      <c r="D34" s="240"/>
      <c r="E34" s="119">
        <v>131</v>
      </c>
      <c r="F34" s="88"/>
      <c r="G34" s="119"/>
      <c r="H34" s="88"/>
      <c r="I34" s="119"/>
      <c r="J34" s="88"/>
      <c r="K34" s="119"/>
      <c r="L34" s="88"/>
      <c r="M34" s="88"/>
      <c r="N34" s="204"/>
      <c r="O34" s="145">
        <f t="shared" si="0"/>
        <v>131</v>
      </c>
      <c r="P34" s="145"/>
    </row>
    <row r="35" spans="1:16" x14ac:dyDescent="0.2">
      <c r="A35" s="334" t="s">
        <v>527</v>
      </c>
      <c r="B35" s="217"/>
      <c r="C35" s="102">
        <f t="shared" si="3"/>
        <v>5700</v>
      </c>
      <c r="D35" s="240"/>
      <c r="E35" s="119">
        <v>5700</v>
      </c>
      <c r="F35" s="88"/>
      <c r="G35" s="119"/>
      <c r="H35" s="88"/>
      <c r="I35" s="119"/>
      <c r="J35" s="88"/>
      <c r="K35" s="119"/>
      <c r="L35" s="88"/>
      <c r="M35" s="88"/>
      <c r="N35" s="204"/>
      <c r="O35" s="145">
        <f t="shared" si="0"/>
        <v>5700</v>
      </c>
    </row>
    <row r="36" spans="1:16" x14ac:dyDescent="0.2">
      <c r="A36" s="334" t="s">
        <v>526</v>
      </c>
      <c r="B36" s="217"/>
      <c r="C36" s="102">
        <f t="shared" si="3"/>
        <v>-11414</v>
      </c>
      <c r="D36" s="240"/>
      <c r="E36" s="119">
        <v>-11414</v>
      </c>
      <c r="F36" s="88"/>
      <c r="G36" s="119"/>
      <c r="H36" s="88"/>
      <c r="I36" s="119"/>
      <c r="J36" s="88"/>
      <c r="K36" s="119"/>
      <c r="L36" s="88"/>
      <c r="M36" s="88"/>
      <c r="N36" s="204"/>
      <c r="O36" s="145">
        <f t="shared" si="0"/>
        <v>-11414</v>
      </c>
      <c r="P36" s="145">
        <f>SUM(E34:E36)</f>
        <v>-5583</v>
      </c>
    </row>
    <row r="37" spans="1:16" x14ac:dyDescent="0.2">
      <c r="A37" s="11" t="s">
        <v>416</v>
      </c>
      <c r="B37" s="217"/>
      <c r="C37" s="102">
        <f>SUM(C30:C36)</f>
        <v>30958</v>
      </c>
      <c r="D37" s="102">
        <f t="shared" ref="D37" si="4">SUM(D31:D36)</f>
        <v>0</v>
      </c>
      <c r="E37" s="102">
        <f>SUM(E30:E36)</f>
        <v>30958</v>
      </c>
      <c r="F37" s="102">
        <f t="shared" ref="F37:N37" si="5">SUM(F30:F36)</f>
        <v>0</v>
      </c>
      <c r="G37" s="102">
        <f t="shared" si="5"/>
        <v>0</v>
      </c>
      <c r="H37" s="102">
        <f t="shared" si="5"/>
        <v>0</v>
      </c>
      <c r="I37" s="102">
        <f t="shared" si="5"/>
        <v>0</v>
      </c>
      <c r="J37" s="102">
        <f t="shared" si="5"/>
        <v>0</v>
      </c>
      <c r="K37" s="102">
        <f t="shared" si="5"/>
        <v>0</v>
      </c>
      <c r="L37" s="102">
        <f t="shared" si="5"/>
        <v>0</v>
      </c>
      <c r="M37" s="102">
        <f t="shared" si="5"/>
        <v>0</v>
      </c>
      <c r="N37" s="102">
        <f t="shared" si="5"/>
        <v>0</v>
      </c>
      <c r="O37" s="145">
        <f t="shared" si="0"/>
        <v>30958</v>
      </c>
    </row>
    <row r="38" spans="1:16" x14ac:dyDescent="0.2">
      <c r="A38" s="15" t="s">
        <v>385</v>
      </c>
      <c r="B38" s="217"/>
      <c r="C38" s="105">
        <f>SUM(C29,C37)</f>
        <v>736453</v>
      </c>
      <c r="D38" s="105">
        <f t="shared" ref="D38:N38" si="6">SUM(D29,D37)</f>
        <v>0</v>
      </c>
      <c r="E38" s="105">
        <f t="shared" si="6"/>
        <v>681066</v>
      </c>
      <c r="F38" s="105">
        <f t="shared" si="6"/>
        <v>0</v>
      </c>
      <c r="G38" s="105">
        <f t="shared" si="6"/>
        <v>0</v>
      </c>
      <c r="H38" s="105">
        <f t="shared" si="6"/>
        <v>0</v>
      </c>
      <c r="I38" s="105">
        <f t="shared" si="6"/>
        <v>0</v>
      </c>
      <c r="J38" s="105">
        <f t="shared" si="6"/>
        <v>0</v>
      </c>
      <c r="K38" s="105">
        <f t="shared" si="6"/>
        <v>0</v>
      </c>
      <c r="L38" s="105">
        <f t="shared" si="6"/>
        <v>0</v>
      </c>
      <c r="M38" s="105">
        <f t="shared" si="6"/>
        <v>0</v>
      </c>
      <c r="N38" s="105">
        <f t="shared" si="6"/>
        <v>55387</v>
      </c>
      <c r="O38" s="145">
        <f t="shared" si="0"/>
        <v>736453</v>
      </c>
    </row>
    <row r="39" spans="1:16" x14ac:dyDescent="0.2">
      <c r="A39" s="269" t="s">
        <v>310</v>
      </c>
      <c r="B39" s="7"/>
      <c r="C39" s="205"/>
      <c r="D39" s="240"/>
      <c r="E39" s="119"/>
      <c r="F39" s="88"/>
      <c r="G39" s="119"/>
      <c r="H39" s="88"/>
      <c r="I39" s="119"/>
      <c r="J39" s="88"/>
      <c r="K39" s="119"/>
      <c r="L39" s="88"/>
      <c r="M39" s="88"/>
      <c r="N39" s="88"/>
      <c r="O39" s="145">
        <f t="shared" si="0"/>
        <v>0</v>
      </c>
    </row>
    <row r="40" spans="1:16" x14ac:dyDescent="0.2">
      <c r="A40" s="11" t="s">
        <v>142</v>
      </c>
      <c r="B40" s="217" t="s">
        <v>143</v>
      </c>
      <c r="C40" s="102">
        <f>SUM(D40:N40)</f>
        <v>0</v>
      </c>
      <c r="D40" s="240">
        <f>SUM(E40:N40)</f>
        <v>0</v>
      </c>
      <c r="E40" s="119"/>
      <c r="F40" s="88"/>
      <c r="G40" s="119"/>
      <c r="H40" s="88"/>
      <c r="I40" s="119"/>
      <c r="J40" s="88"/>
      <c r="K40" s="119"/>
      <c r="L40" s="88"/>
      <c r="M40" s="88"/>
      <c r="N40" s="88"/>
      <c r="O40" s="145">
        <f t="shared" si="0"/>
        <v>0</v>
      </c>
    </row>
    <row r="41" spans="1:16" x14ac:dyDescent="0.2">
      <c r="A41" s="15" t="s">
        <v>385</v>
      </c>
      <c r="B41" s="217"/>
      <c r="C41" s="102">
        <f>SUM(D41:N41)</f>
        <v>0</v>
      </c>
      <c r="D41" s="240"/>
      <c r="E41" s="119"/>
      <c r="F41" s="88"/>
      <c r="G41" s="119"/>
      <c r="H41" s="88"/>
      <c r="I41" s="119"/>
      <c r="J41" s="88"/>
      <c r="K41" s="119"/>
      <c r="L41" s="88"/>
      <c r="M41" s="88"/>
      <c r="N41" s="88"/>
      <c r="O41" s="145">
        <f t="shared" si="0"/>
        <v>0</v>
      </c>
    </row>
    <row r="42" spans="1:16" x14ac:dyDescent="0.2">
      <c r="A42" s="13" t="s">
        <v>311</v>
      </c>
      <c r="B42" s="7"/>
      <c r="C42" s="365"/>
      <c r="D42" s="7"/>
      <c r="E42" s="116"/>
      <c r="F42" s="112"/>
      <c r="G42" s="116"/>
      <c r="H42" s="112"/>
      <c r="I42" s="116"/>
      <c r="J42" s="112"/>
      <c r="K42" s="116"/>
      <c r="L42" s="112"/>
      <c r="M42" s="112"/>
      <c r="N42" s="112"/>
      <c r="O42" s="145">
        <f t="shared" si="0"/>
        <v>0</v>
      </c>
    </row>
    <row r="43" spans="1:16" x14ac:dyDescent="0.2">
      <c r="A43" s="11" t="s">
        <v>142</v>
      </c>
      <c r="B43" s="217" t="s">
        <v>143</v>
      </c>
      <c r="C43" s="102">
        <f>SUM(D43:N43)</f>
        <v>1206437</v>
      </c>
      <c r="D43" s="240">
        <v>0</v>
      </c>
      <c r="E43" s="119"/>
      <c r="F43" s="88"/>
      <c r="G43" s="119"/>
      <c r="H43" s="88"/>
      <c r="I43" s="119"/>
      <c r="J43" s="88"/>
      <c r="K43" s="119"/>
      <c r="L43" s="88"/>
      <c r="M43" s="88"/>
      <c r="N43" s="88">
        <v>1206437</v>
      </c>
      <c r="O43" s="145">
        <f t="shared" si="0"/>
        <v>1206437</v>
      </c>
    </row>
    <row r="44" spans="1:16" x14ac:dyDescent="0.2">
      <c r="A44" s="11" t="s">
        <v>421</v>
      </c>
      <c r="B44" s="217"/>
      <c r="C44" s="102">
        <f>SUM(D44:N44)</f>
        <v>324613</v>
      </c>
      <c r="D44" s="240"/>
      <c r="E44" s="119"/>
      <c r="F44" s="88"/>
      <c r="G44" s="119"/>
      <c r="H44" s="88"/>
      <c r="I44" s="119"/>
      <c r="J44" s="88"/>
      <c r="K44" s="119"/>
      <c r="L44" s="88"/>
      <c r="M44" s="88"/>
      <c r="N44" s="88">
        <v>324613</v>
      </c>
      <c r="O44" s="145">
        <f t="shared" si="0"/>
        <v>324613</v>
      </c>
    </row>
    <row r="45" spans="1:16" x14ac:dyDescent="0.2">
      <c r="A45" s="11" t="s">
        <v>416</v>
      </c>
      <c r="B45" s="217"/>
      <c r="C45" s="102">
        <f>SUM(C44)</f>
        <v>324613</v>
      </c>
      <c r="D45" s="102">
        <f t="shared" ref="D45:N45" si="7">SUM(D44)</f>
        <v>0</v>
      </c>
      <c r="E45" s="102">
        <f t="shared" si="7"/>
        <v>0</v>
      </c>
      <c r="F45" s="102">
        <f t="shared" si="7"/>
        <v>0</v>
      </c>
      <c r="G45" s="102">
        <f t="shared" si="7"/>
        <v>0</v>
      </c>
      <c r="H45" s="102">
        <f t="shared" si="7"/>
        <v>0</v>
      </c>
      <c r="I45" s="102">
        <f t="shared" si="7"/>
        <v>0</v>
      </c>
      <c r="J45" s="102">
        <f t="shared" si="7"/>
        <v>0</v>
      </c>
      <c r="K45" s="102">
        <f t="shared" si="7"/>
        <v>0</v>
      </c>
      <c r="L45" s="102">
        <f t="shared" si="7"/>
        <v>0</v>
      </c>
      <c r="M45" s="102">
        <f t="shared" si="7"/>
        <v>0</v>
      </c>
      <c r="N45" s="102">
        <f t="shared" si="7"/>
        <v>324613</v>
      </c>
      <c r="O45" s="145">
        <f t="shared" si="0"/>
        <v>324613</v>
      </c>
    </row>
    <row r="46" spans="1:16" x14ac:dyDescent="0.2">
      <c r="A46" s="15" t="s">
        <v>385</v>
      </c>
      <c r="B46" s="217"/>
      <c r="C46" s="102">
        <f>SUM(C43,C45)</f>
        <v>1531050</v>
      </c>
      <c r="D46" s="102">
        <f t="shared" ref="D46:N46" si="8">SUM(D43,D45)</f>
        <v>0</v>
      </c>
      <c r="E46" s="102">
        <f t="shared" si="8"/>
        <v>0</v>
      </c>
      <c r="F46" s="102">
        <f t="shared" si="8"/>
        <v>0</v>
      </c>
      <c r="G46" s="102">
        <f t="shared" si="8"/>
        <v>0</v>
      </c>
      <c r="H46" s="102">
        <f t="shared" si="8"/>
        <v>0</v>
      </c>
      <c r="I46" s="102">
        <f t="shared" si="8"/>
        <v>0</v>
      </c>
      <c r="J46" s="102">
        <f t="shared" si="8"/>
        <v>0</v>
      </c>
      <c r="K46" s="102">
        <f t="shared" si="8"/>
        <v>0</v>
      </c>
      <c r="L46" s="102">
        <f t="shared" si="8"/>
        <v>0</v>
      </c>
      <c r="M46" s="102">
        <f t="shared" si="8"/>
        <v>0</v>
      </c>
      <c r="N46" s="102">
        <f t="shared" si="8"/>
        <v>1531050</v>
      </c>
      <c r="O46" s="145">
        <f t="shared" si="0"/>
        <v>1531050</v>
      </c>
    </row>
    <row r="47" spans="1:16" x14ac:dyDescent="0.2">
      <c r="A47" s="13" t="s">
        <v>312</v>
      </c>
      <c r="B47" s="7"/>
      <c r="C47" s="365"/>
      <c r="D47" s="7"/>
      <c r="E47" s="116"/>
      <c r="F47" s="112"/>
      <c r="G47" s="116"/>
      <c r="H47" s="112"/>
      <c r="I47" s="116"/>
      <c r="J47" s="112"/>
      <c r="K47" s="116"/>
      <c r="L47" s="112"/>
      <c r="M47" s="112"/>
      <c r="N47" s="112"/>
      <c r="O47" s="145">
        <f t="shared" si="0"/>
        <v>0</v>
      </c>
    </row>
    <row r="48" spans="1:16" x14ac:dyDescent="0.2">
      <c r="A48" s="11" t="s">
        <v>135</v>
      </c>
      <c r="B48" s="217" t="s">
        <v>143</v>
      </c>
      <c r="C48" s="102">
        <f>SUM(D48:N48)</f>
        <v>9518</v>
      </c>
      <c r="D48" s="330">
        <v>0</v>
      </c>
      <c r="E48" s="119">
        <v>9518</v>
      </c>
      <c r="F48" s="88"/>
      <c r="G48" s="119"/>
      <c r="H48" s="88"/>
      <c r="I48" s="331"/>
      <c r="J48" s="88"/>
      <c r="K48" s="119">
        <v>0</v>
      </c>
      <c r="L48" s="88"/>
      <c r="M48" s="88"/>
      <c r="N48" s="88"/>
      <c r="O48" s="145">
        <f t="shared" si="0"/>
        <v>9518</v>
      </c>
    </row>
    <row r="49" spans="1:15" x14ac:dyDescent="0.2">
      <c r="A49" s="15" t="s">
        <v>385</v>
      </c>
      <c r="B49" s="217"/>
      <c r="C49" s="102">
        <f>SUM(D49:N49)</f>
        <v>9518</v>
      </c>
      <c r="D49" s="330"/>
      <c r="E49" s="119">
        <v>9518</v>
      </c>
      <c r="F49" s="88"/>
      <c r="G49" s="119"/>
      <c r="H49" s="88"/>
      <c r="I49" s="331"/>
      <c r="J49" s="88"/>
      <c r="K49" s="119"/>
      <c r="L49" s="88"/>
      <c r="M49" s="88"/>
      <c r="N49" s="88"/>
      <c r="O49" s="145">
        <f t="shared" si="0"/>
        <v>9518</v>
      </c>
    </row>
    <row r="50" spans="1:15" s="153" customFormat="1" x14ac:dyDescent="0.2">
      <c r="A50" s="13" t="s">
        <v>313</v>
      </c>
      <c r="B50" s="7"/>
      <c r="C50" s="365"/>
      <c r="D50" s="7"/>
      <c r="E50" s="116"/>
      <c r="F50" s="112"/>
      <c r="G50" s="116"/>
      <c r="H50" s="112"/>
      <c r="I50" s="116"/>
      <c r="J50" s="112"/>
      <c r="K50" s="116"/>
      <c r="L50" s="112"/>
      <c r="M50" s="112"/>
      <c r="N50" s="112"/>
      <c r="O50" s="145">
        <f t="shared" si="0"/>
        <v>0</v>
      </c>
    </row>
    <row r="51" spans="1:15" s="153" customFormat="1" x14ac:dyDescent="0.2">
      <c r="A51" s="11" t="s">
        <v>41</v>
      </c>
      <c r="B51" s="217" t="s">
        <v>143</v>
      </c>
      <c r="C51" s="102">
        <f>SUM(D51:N51)</f>
        <v>0</v>
      </c>
      <c r="D51" s="240">
        <f>SUM(E51:N51)</f>
        <v>0</v>
      </c>
      <c r="E51" s="119"/>
      <c r="F51" s="88"/>
      <c r="G51" s="119"/>
      <c r="H51" s="88"/>
      <c r="I51" s="119"/>
      <c r="J51" s="88"/>
      <c r="K51" s="119"/>
      <c r="L51" s="88"/>
      <c r="M51" s="88"/>
      <c r="N51" s="88"/>
      <c r="O51" s="145">
        <f t="shared" si="0"/>
        <v>0</v>
      </c>
    </row>
    <row r="52" spans="1:15" s="153" customFormat="1" x14ac:dyDescent="0.2">
      <c r="A52" s="15" t="s">
        <v>385</v>
      </c>
      <c r="B52" s="217"/>
      <c r="C52" s="102">
        <f>SUM(D52:N52)</f>
        <v>0</v>
      </c>
      <c r="D52" s="240"/>
      <c r="E52" s="119"/>
      <c r="F52" s="88"/>
      <c r="G52" s="119"/>
      <c r="H52" s="88"/>
      <c r="I52" s="119"/>
      <c r="J52" s="88"/>
      <c r="K52" s="119"/>
      <c r="L52" s="88"/>
      <c r="M52" s="88"/>
      <c r="N52" s="88"/>
      <c r="O52" s="145">
        <f t="shared" si="0"/>
        <v>0</v>
      </c>
    </row>
    <row r="53" spans="1:15" s="153" customFormat="1" x14ac:dyDescent="0.2">
      <c r="A53" s="13" t="s">
        <v>314</v>
      </c>
      <c r="B53" s="7"/>
      <c r="C53" s="365"/>
      <c r="D53" s="7"/>
      <c r="E53" s="116"/>
      <c r="F53" s="112"/>
      <c r="G53" s="116"/>
      <c r="H53" s="112"/>
      <c r="I53" s="116"/>
      <c r="J53" s="112"/>
      <c r="K53" s="116"/>
      <c r="L53" s="112"/>
      <c r="M53" s="112"/>
      <c r="N53" s="112"/>
      <c r="O53" s="145">
        <f t="shared" si="0"/>
        <v>0</v>
      </c>
    </row>
    <row r="54" spans="1:15" s="153" customFormat="1" x14ac:dyDescent="0.2">
      <c r="A54" s="11" t="s">
        <v>41</v>
      </c>
      <c r="B54" s="217" t="s">
        <v>143</v>
      </c>
      <c r="C54" s="102">
        <f>SUM(D54:N54)</f>
        <v>0</v>
      </c>
      <c r="D54" s="240">
        <f>SUM(E54:N54)</f>
        <v>0</v>
      </c>
      <c r="E54" s="119"/>
      <c r="F54" s="88"/>
      <c r="G54" s="119"/>
      <c r="H54" s="88"/>
      <c r="I54" s="119"/>
      <c r="J54" s="88"/>
      <c r="K54" s="119"/>
      <c r="L54" s="88"/>
      <c r="M54" s="88"/>
      <c r="N54" s="88">
        <v>0</v>
      </c>
      <c r="O54" s="145">
        <f t="shared" si="0"/>
        <v>0</v>
      </c>
    </row>
    <row r="55" spans="1:15" s="153" customFormat="1" x14ac:dyDescent="0.2">
      <c r="A55" s="15" t="s">
        <v>385</v>
      </c>
      <c r="B55" s="217"/>
      <c r="C55" s="102">
        <f>SUM(D55:N55)</f>
        <v>0</v>
      </c>
      <c r="D55" s="240"/>
      <c r="E55" s="119"/>
      <c r="F55" s="88"/>
      <c r="G55" s="119"/>
      <c r="H55" s="88"/>
      <c r="I55" s="119"/>
      <c r="J55" s="88"/>
      <c r="K55" s="119"/>
      <c r="L55" s="88"/>
      <c r="M55" s="88"/>
      <c r="N55" s="88"/>
      <c r="O55" s="145">
        <f t="shared" si="0"/>
        <v>0</v>
      </c>
    </row>
    <row r="56" spans="1:15" x14ac:dyDescent="0.2">
      <c r="A56" s="13" t="s">
        <v>315</v>
      </c>
      <c r="B56" s="7"/>
      <c r="C56" s="365"/>
      <c r="D56" s="7"/>
      <c r="E56" s="116"/>
      <c r="F56" s="112"/>
      <c r="G56" s="116"/>
      <c r="H56" s="112"/>
      <c r="I56" s="116"/>
      <c r="J56" s="112"/>
      <c r="K56" s="116"/>
      <c r="L56" s="112"/>
      <c r="M56" s="112"/>
      <c r="N56" s="112"/>
      <c r="O56" s="145">
        <f t="shared" si="0"/>
        <v>0</v>
      </c>
    </row>
    <row r="57" spans="1:15" x14ac:dyDescent="0.2">
      <c r="A57" s="11" t="s">
        <v>41</v>
      </c>
      <c r="B57" s="217" t="s">
        <v>143</v>
      </c>
      <c r="C57" s="102">
        <f>SUM(D57:N57)</f>
        <v>0</v>
      </c>
      <c r="D57" s="240">
        <f>SUM(E57:N57)</f>
        <v>0</v>
      </c>
      <c r="E57" s="119"/>
      <c r="F57" s="88"/>
      <c r="G57" s="119"/>
      <c r="H57" s="88"/>
      <c r="I57" s="119"/>
      <c r="J57" s="88"/>
      <c r="K57" s="119"/>
      <c r="L57" s="88"/>
      <c r="M57" s="88"/>
      <c r="N57" s="88"/>
      <c r="O57" s="145">
        <f t="shared" si="0"/>
        <v>0</v>
      </c>
    </row>
    <row r="58" spans="1:15" x14ac:dyDescent="0.2">
      <c r="A58" s="15" t="s">
        <v>385</v>
      </c>
      <c r="B58" s="216"/>
      <c r="C58" s="105">
        <f>SUM(D58:N58)</f>
        <v>0</v>
      </c>
      <c r="D58" s="203"/>
      <c r="E58" s="118"/>
      <c r="F58" s="111"/>
      <c r="G58" s="118"/>
      <c r="H58" s="111"/>
      <c r="I58" s="118"/>
      <c r="J58" s="111"/>
      <c r="K58" s="118"/>
      <c r="L58" s="111"/>
      <c r="M58" s="111"/>
      <c r="N58" s="111"/>
      <c r="O58" s="145">
        <f t="shared" si="0"/>
        <v>0</v>
      </c>
    </row>
    <row r="59" spans="1:15" x14ac:dyDescent="0.2">
      <c r="A59" s="13" t="s">
        <v>316</v>
      </c>
      <c r="B59" s="217"/>
      <c r="C59" s="367"/>
      <c r="D59" s="240"/>
      <c r="E59" s="119"/>
      <c r="F59" s="88"/>
      <c r="G59" s="119"/>
      <c r="H59" s="88"/>
      <c r="I59" s="119"/>
      <c r="J59" s="88"/>
      <c r="K59" s="119"/>
      <c r="L59" s="88"/>
      <c r="M59" s="88"/>
      <c r="N59" s="88"/>
      <c r="O59" s="145">
        <f t="shared" si="0"/>
        <v>0</v>
      </c>
    </row>
    <row r="60" spans="1:15" x14ac:dyDescent="0.2">
      <c r="A60" s="11" t="s">
        <v>41</v>
      </c>
      <c r="B60" s="217" t="s">
        <v>144</v>
      </c>
      <c r="C60" s="102">
        <f>SUM(D60:N60)</f>
        <v>0</v>
      </c>
      <c r="D60" s="240">
        <f>SUM(E60:N60)</f>
        <v>0</v>
      </c>
      <c r="E60" s="119"/>
      <c r="F60" s="88"/>
      <c r="G60" s="119"/>
      <c r="H60" s="88"/>
      <c r="I60" s="119"/>
      <c r="J60" s="88"/>
      <c r="K60" s="119"/>
      <c r="L60" s="88"/>
      <c r="M60" s="88"/>
      <c r="N60" s="88"/>
      <c r="O60" s="145">
        <f t="shared" si="0"/>
        <v>0</v>
      </c>
    </row>
    <row r="61" spans="1:15" x14ac:dyDescent="0.2">
      <c r="A61" s="15" t="s">
        <v>385</v>
      </c>
      <c r="B61" s="217"/>
      <c r="C61" s="102">
        <f>SUM(D61:N61)</f>
        <v>0</v>
      </c>
      <c r="D61" s="203"/>
      <c r="E61" s="119"/>
      <c r="F61" s="88"/>
      <c r="G61" s="119"/>
      <c r="H61" s="88"/>
      <c r="I61" s="119"/>
      <c r="J61" s="88"/>
      <c r="K61" s="119"/>
      <c r="L61" s="88"/>
      <c r="M61" s="88"/>
      <c r="N61" s="88"/>
      <c r="O61" s="145">
        <f t="shared" si="0"/>
        <v>0</v>
      </c>
    </row>
    <row r="62" spans="1:15" x14ac:dyDescent="0.2">
      <c r="A62" s="53" t="s">
        <v>317</v>
      </c>
      <c r="B62" s="46"/>
      <c r="C62" s="368"/>
      <c r="D62" s="46"/>
      <c r="E62" s="116"/>
      <c r="F62" s="112"/>
      <c r="G62" s="116"/>
      <c r="H62" s="112"/>
      <c r="I62" s="116"/>
      <c r="J62" s="112"/>
      <c r="K62" s="116"/>
      <c r="L62" s="112"/>
      <c r="M62" s="112"/>
      <c r="N62" s="112"/>
      <c r="O62" s="145">
        <f t="shared" si="0"/>
        <v>0</v>
      </c>
    </row>
    <row r="63" spans="1:15" x14ac:dyDescent="0.2">
      <c r="A63" s="11" t="s">
        <v>30</v>
      </c>
      <c r="B63" s="217" t="s">
        <v>143</v>
      </c>
      <c r="C63" s="102">
        <f>SUM(D63:N63)</f>
        <v>0</v>
      </c>
      <c r="D63" s="240">
        <f>SUM(E63:N63)</f>
        <v>0</v>
      </c>
      <c r="E63" s="119"/>
      <c r="F63" s="88"/>
      <c r="G63" s="119"/>
      <c r="H63" s="88"/>
      <c r="I63" s="119"/>
      <c r="J63" s="88"/>
      <c r="K63" s="119"/>
      <c r="L63" s="88"/>
      <c r="M63" s="88"/>
      <c r="N63" s="88"/>
      <c r="O63" s="145">
        <f t="shared" si="0"/>
        <v>0</v>
      </c>
    </row>
    <row r="64" spans="1:15" x14ac:dyDescent="0.2">
      <c r="A64" s="15" t="s">
        <v>385</v>
      </c>
      <c r="B64" s="217"/>
      <c r="C64" s="102">
        <f>SUM(D64:N64)</f>
        <v>0</v>
      </c>
      <c r="D64" s="240"/>
      <c r="E64" s="119"/>
      <c r="F64" s="88"/>
      <c r="G64" s="119"/>
      <c r="H64" s="88"/>
      <c r="I64" s="119"/>
      <c r="J64" s="88"/>
      <c r="K64" s="119"/>
      <c r="L64" s="88"/>
      <c r="M64" s="88"/>
      <c r="N64" s="88"/>
      <c r="O64" s="145">
        <f t="shared" si="0"/>
        <v>0</v>
      </c>
    </row>
    <row r="65" spans="1:15" x14ac:dyDescent="0.2">
      <c r="A65" s="253" t="s">
        <v>318</v>
      </c>
      <c r="B65" s="46"/>
      <c r="C65" s="368"/>
      <c r="D65" s="46"/>
      <c r="E65" s="116"/>
      <c r="F65" s="112"/>
      <c r="G65" s="116"/>
      <c r="H65" s="112"/>
      <c r="I65" s="116"/>
      <c r="J65" s="112"/>
      <c r="K65" s="116"/>
      <c r="L65" s="112"/>
      <c r="M65" s="112"/>
      <c r="N65" s="112"/>
      <c r="O65" s="145">
        <f t="shared" si="0"/>
        <v>0</v>
      </c>
    </row>
    <row r="66" spans="1:15" x14ac:dyDescent="0.2">
      <c r="A66" s="11" t="s">
        <v>30</v>
      </c>
      <c r="B66" s="217" t="s">
        <v>143</v>
      </c>
      <c r="C66" s="102">
        <f>SUM(D66:N66)</f>
        <v>0</v>
      </c>
      <c r="D66" s="240">
        <f>SUM(E66:N66)</f>
        <v>0</v>
      </c>
      <c r="E66" s="119"/>
      <c r="F66" s="88"/>
      <c r="G66" s="119"/>
      <c r="H66" s="88"/>
      <c r="I66" s="119"/>
      <c r="J66" s="88"/>
      <c r="K66" s="119"/>
      <c r="L66" s="88"/>
      <c r="M66" s="88"/>
      <c r="N66" s="88"/>
      <c r="O66" s="145">
        <f t="shared" si="0"/>
        <v>0</v>
      </c>
    </row>
    <row r="67" spans="1:15" x14ac:dyDescent="0.2">
      <c r="A67" s="15" t="s">
        <v>385</v>
      </c>
      <c r="B67" s="216"/>
      <c r="C67" s="105">
        <f>SUM(D67:N67)</f>
        <v>0</v>
      </c>
      <c r="D67" s="203"/>
      <c r="E67" s="118"/>
      <c r="F67" s="111"/>
      <c r="G67" s="118"/>
      <c r="H67" s="111"/>
      <c r="I67" s="118"/>
      <c r="J67" s="111"/>
      <c r="K67" s="118"/>
      <c r="L67" s="111"/>
      <c r="M67" s="111"/>
      <c r="N67" s="111"/>
      <c r="O67" s="145">
        <f t="shared" si="0"/>
        <v>0</v>
      </c>
    </row>
    <row r="68" spans="1:15" x14ac:dyDescent="0.2">
      <c r="A68" s="334" t="s">
        <v>449</v>
      </c>
      <c r="B68" s="217"/>
      <c r="C68" s="102"/>
      <c r="D68" s="240"/>
      <c r="E68" s="119"/>
      <c r="F68" s="88"/>
      <c r="G68" s="119"/>
      <c r="H68" s="88"/>
      <c r="I68" s="119"/>
      <c r="J68" s="88"/>
      <c r="K68" s="119"/>
      <c r="L68" s="88"/>
      <c r="M68" s="88"/>
      <c r="N68" s="88"/>
      <c r="O68" s="145">
        <f t="shared" si="0"/>
        <v>0</v>
      </c>
    </row>
    <row r="69" spans="1:15" x14ac:dyDescent="0.2">
      <c r="A69" s="11" t="s">
        <v>30</v>
      </c>
      <c r="B69" s="217" t="s">
        <v>143</v>
      </c>
      <c r="C69" s="102">
        <f>SUM(D69:N69)</f>
        <v>0</v>
      </c>
      <c r="D69" s="240"/>
      <c r="E69" s="119"/>
      <c r="F69" s="88"/>
      <c r="G69" s="119"/>
      <c r="H69" s="88"/>
      <c r="I69" s="119"/>
      <c r="J69" s="88"/>
      <c r="K69" s="119"/>
      <c r="L69" s="88"/>
      <c r="M69" s="88"/>
      <c r="N69" s="88"/>
      <c r="O69" s="145">
        <f t="shared" si="0"/>
        <v>0</v>
      </c>
    </row>
    <row r="70" spans="1:15" x14ac:dyDescent="0.2">
      <c r="A70" s="15" t="s">
        <v>385</v>
      </c>
      <c r="B70" s="217"/>
      <c r="C70" s="102">
        <f>SUM(D70:N70)</f>
        <v>0</v>
      </c>
      <c r="D70" s="240"/>
      <c r="E70" s="119"/>
      <c r="F70" s="88"/>
      <c r="G70" s="119"/>
      <c r="H70" s="88"/>
      <c r="I70" s="119"/>
      <c r="J70" s="88"/>
      <c r="K70" s="119"/>
      <c r="L70" s="88"/>
      <c r="M70" s="88"/>
      <c r="N70" s="88"/>
      <c r="O70" s="145">
        <f t="shared" si="0"/>
        <v>0</v>
      </c>
    </row>
    <row r="71" spans="1:15" x14ac:dyDescent="0.2">
      <c r="A71" s="53" t="s">
        <v>453</v>
      </c>
      <c r="B71" s="46"/>
      <c r="C71" s="368"/>
      <c r="D71" s="46"/>
      <c r="E71" s="116"/>
      <c r="F71" s="112"/>
      <c r="G71" s="116"/>
      <c r="H71" s="112"/>
      <c r="I71" s="116"/>
      <c r="J71" s="112"/>
      <c r="K71" s="116"/>
      <c r="L71" s="112"/>
      <c r="M71" s="112"/>
      <c r="N71" s="112"/>
      <c r="O71" s="145">
        <f t="shared" si="0"/>
        <v>0</v>
      </c>
    </row>
    <row r="72" spans="1:15" x14ac:dyDescent="0.2">
      <c r="A72" s="11" t="s">
        <v>30</v>
      </c>
      <c r="B72" s="217" t="s">
        <v>143</v>
      </c>
      <c r="C72" s="102">
        <f>SUM(D72:N72)</f>
        <v>0</v>
      </c>
      <c r="D72" s="240">
        <f>SUM(E72:N72)</f>
        <v>0</v>
      </c>
      <c r="E72" s="119"/>
      <c r="F72" s="88"/>
      <c r="G72" s="119"/>
      <c r="H72" s="88"/>
      <c r="I72" s="119"/>
      <c r="J72" s="88"/>
      <c r="K72" s="119"/>
      <c r="L72" s="88"/>
      <c r="M72" s="88"/>
      <c r="N72" s="88"/>
      <c r="O72" s="145">
        <f t="shared" si="0"/>
        <v>0</v>
      </c>
    </row>
    <row r="73" spans="1:15" x14ac:dyDescent="0.2">
      <c r="A73" s="15" t="s">
        <v>385</v>
      </c>
      <c r="B73" s="217"/>
      <c r="C73" s="102">
        <f>SUM(D73:N73)</f>
        <v>0</v>
      </c>
      <c r="D73" s="240"/>
      <c r="E73" s="119"/>
      <c r="F73" s="88"/>
      <c r="G73" s="119"/>
      <c r="H73" s="88"/>
      <c r="I73" s="119"/>
      <c r="J73" s="88"/>
      <c r="K73" s="119"/>
      <c r="L73" s="88"/>
      <c r="M73" s="88"/>
      <c r="N73" s="88"/>
      <c r="O73" s="145">
        <f t="shared" si="0"/>
        <v>0</v>
      </c>
    </row>
    <row r="74" spans="1:15" x14ac:dyDescent="0.2">
      <c r="A74" s="53" t="s">
        <v>454</v>
      </c>
      <c r="B74" s="46"/>
      <c r="C74" s="368"/>
      <c r="D74" s="46"/>
      <c r="E74" s="116"/>
      <c r="F74" s="112"/>
      <c r="G74" s="116"/>
      <c r="H74" s="112"/>
      <c r="I74" s="116"/>
      <c r="J74" s="112"/>
      <c r="K74" s="116"/>
      <c r="L74" s="112"/>
      <c r="M74" s="112"/>
      <c r="N74" s="112"/>
      <c r="O74" s="145">
        <f t="shared" si="0"/>
        <v>0</v>
      </c>
    </row>
    <row r="75" spans="1:15" x14ac:dyDescent="0.2">
      <c r="A75" s="11" t="s">
        <v>30</v>
      </c>
      <c r="B75" s="217" t="s">
        <v>143</v>
      </c>
      <c r="C75" s="102">
        <f>SUM(D75:N75)</f>
        <v>0</v>
      </c>
      <c r="D75" s="240">
        <f>SUM(E75:N75)</f>
        <v>0</v>
      </c>
      <c r="E75" s="119"/>
      <c r="F75" s="88"/>
      <c r="G75" s="119"/>
      <c r="H75" s="88"/>
      <c r="I75" s="119"/>
      <c r="J75" s="88"/>
      <c r="K75" s="119"/>
      <c r="L75" s="88"/>
      <c r="M75" s="88"/>
      <c r="N75" s="88"/>
      <c r="O75" s="145">
        <f t="shared" si="0"/>
        <v>0</v>
      </c>
    </row>
    <row r="76" spans="1:15" x14ac:dyDescent="0.2">
      <c r="A76" s="15" t="s">
        <v>385</v>
      </c>
      <c r="B76" s="216"/>
      <c r="C76" s="105">
        <f>SUM(D76:N76)</f>
        <v>0</v>
      </c>
      <c r="D76" s="203"/>
      <c r="E76" s="118"/>
      <c r="F76" s="111"/>
      <c r="G76" s="118"/>
      <c r="H76" s="111"/>
      <c r="I76" s="118"/>
      <c r="J76" s="111"/>
      <c r="K76" s="118"/>
      <c r="L76" s="111"/>
      <c r="M76" s="111"/>
      <c r="N76" s="111"/>
      <c r="O76" s="145">
        <f t="shared" si="0"/>
        <v>0</v>
      </c>
    </row>
    <row r="77" spans="1:15" x14ac:dyDescent="0.2">
      <c r="A77" s="56" t="s">
        <v>455</v>
      </c>
      <c r="B77" s="47"/>
      <c r="C77" s="369"/>
      <c r="D77" s="47"/>
      <c r="E77" s="119"/>
      <c r="F77" s="88"/>
      <c r="G77" s="119"/>
      <c r="H77" s="88"/>
      <c r="I77" s="119"/>
      <c r="J77" s="88"/>
      <c r="K77" s="119"/>
      <c r="L77" s="88"/>
      <c r="M77" s="88"/>
      <c r="N77" s="88"/>
      <c r="O77" s="145">
        <f t="shared" si="0"/>
        <v>0</v>
      </c>
    </row>
    <row r="78" spans="1:15" x14ac:dyDescent="0.2">
      <c r="A78" s="32" t="s">
        <v>30</v>
      </c>
      <c r="B78" s="69" t="s">
        <v>143</v>
      </c>
      <c r="C78" s="370">
        <f>SUM(D78:N78)</f>
        <v>21150</v>
      </c>
      <c r="D78" s="240">
        <v>0</v>
      </c>
      <c r="E78" s="119"/>
      <c r="F78" s="88"/>
      <c r="G78" s="119"/>
      <c r="H78" s="185"/>
      <c r="I78" s="119"/>
      <c r="J78" s="88"/>
      <c r="K78" s="119"/>
      <c r="L78" s="88">
        <v>21150</v>
      </c>
      <c r="M78" s="88"/>
      <c r="N78" s="88"/>
      <c r="O78" s="145">
        <f t="shared" si="0"/>
        <v>21150</v>
      </c>
    </row>
    <row r="79" spans="1:15" x14ac:dyDescent="0.2">
      <c r="A79" s="15" t="s">
        <v>385</v>
      </c>
      <c r="B79" s="217"/>
      <c r="C79" s="370">
        <f>SUM(D79:N79)</f>
        <v>21150</v>
      </c>
      <c r="D79" s="240"/>
      <c r="E79" s="119"/>
      <c r="F79" s="88"/>
      <c r="G79" s="119"/>
      <c r="H79" s="185"/>
      <c r="I79" s="119"/>
      <c r="J79" s="88"/>
      <c r="K79" s="119"/>
      <c r="L79" s="88">
        <v>21150</v>
      </c>
      <c r="M79" s="88"/>
      <c r="N79" s="88"/>
      <c r="O79" s="145">
        <f t="shared" si="0"/>
        <v>21150</v>
      </c>
    </row>
    <row r="80" spans="1:15" x14ac:dyDescent="0.2">
      <c r="A80" s="53" t="s">
        <v>456</v>
      </c>
      <c r="B80" s="46"/>
      <c r="C80" s="368"/>
      <c r="D80" s="46"/>
      <c r="E80" s="116"/>
      <c r="F80" s="112"/>
      <c r="G80" s="116"/>
      <c r="H80" s="112"/>
      <c r="I80" s="116"/>
      <c r="J80" s="112"/>
      <c r="K80" s="116"/>
      <c r="L80" s="112"/>
      <c r="M80" s="112"/>
      <c r="N80" s="112"/>
      <c r="O80" s="145">
        <f t="shared" si="0"/>
        <v>0</v>
      </c>
    </row>
    <row r="81" spans="1:15" x14ac:dyDescent="0.2">
      <c r="A81" s="11" t="s">
        <v>30</v>
      </c>
      <c r="B81" s="217" t="s">
        <v>143</v>
      </c>
      <c r="C81" s="102">
        <f>SUM(D81:N81)</f>
        <v>77097</v>
      </c>
      <c r="D81" s="240">
        <v>0</v>
      </c>
      <c r="E81" s="119">
        <v>910</v>
      </c>
      <c r="F81" s="88"/>
      <c r="G81" s="119"/>
      <c r="H81" s="88"/>
      <c r="I81" s="119"/>
      <c r="J81" s="88">
        <v>489</v>
      </c>
      <c r="K81" s="119">
        <v>6850</v>
      </c>
      <c r="L81" s="88">
        <v>68488</v>
      </c>
      <c r="M81" s="88">
        <v>360</v>
      </c>
      <c r="N81" s="88"/>
      <c r="O81" s="145">
        <f t="shared" si="0"/>
        <v>77097</v>
      </c>
    </row>
    <row r="82" spans="1:15" x14ac:dyDescent="0.2">
      <c r="A82" s="11" t="s">
        <v>427</v>
      </c>
      <c r="B82" s="217"/>
      <c r="C82" s="102">
        <f t="shared" ref="C82:C85" si="9">SUM(D82:N82)</f>
        <v>-32725</v>
      </c>
      <c r="D82" s="240"/>
      <c r="E82" s="119"/>
      <c r="F82" s="88"/>
      <c r="G82" s="119"/>
      <c r="H82" s="88"/>
      <c r="I82" s="119"/>
      <c r="J82" s="88"/>
      <c r="K82" s="119"/>
      <c r="L82" s="88">
        <v>-32725</v>
      </c>
      <c r="M82" s="88"/>
      <c r="N82" s="88"/>
      <c r="O82" s="145">
        <f t="shared" si="0"/>
        <v>-32725</v>
      </c>
    </row>
    <row r="83" spans="1:15" x14ac:dyDescent="0.2">
      <c r="A83" s="11" t="s">
        <v>428</v>
      </c>
      <c r="B83" s="217"/>
      <c r="C83" s="102">
        <f t="shared" si="9"/>
        <v>-454</v>
      </c>
      <c r="D83" s="240"/>
      <c r="E83" s="119"/>
      <c r="F83" s="88"/>
      <c r="G83" s="119"/>
      <c r="H83" s="88"/>
      <c r="I83" s="119"/>
      <c r="J83" s="88"/>
      <c r="K83" s="119"/>
      <c r="L83" s="88">
        <v>-454</v>
      </c>
      <c r="M83" s="88"/>
      <c r="N83" s="88"/>
      <c r="O83" s="145">
        <f t="shared" si="0"/>
        <v>-454</v>
      </c>
    </row>
    <row r="84" spans="1:15" x14ac:dyDescent="0.2">
      <c r="A84" s="11" t="s">
        <v>429</v>
      </c>
      <c r="B84" s="217"/>
      <c r="C84" s="102">
        <f t="shared" si="9"/>
        <v>-2585</v>
      </c>
      <c r="D84" s="240"/>
      <c r="E84" s="119"/>
      <c r="F84" s="88"/>
      <c r="G84" s="119"/>
      <c r="H84" s="88"/>
      <c r="I84" s="119"/>
      <c r="J84" s="88"/>
      <c r="K84" s="119"/>
      <c r="L84" s="88">
        <v>-2585</v>
      </c>
      <c r="M84" s="88"/>
      <c r="N84" s="88"/>
      <c r="O84" s="145">
        <f t="shared" si="0"/>
        <v>-2585</v>
      </c>
    </row>
    <row r="85" spans="1:15" x14ac:dyDescent="0.2">
      <c r="A85" s="11" t="s">
        <v>430</v>
      </c>
      <c r="B85" s="217"/>
      <c r="C85" s="102">
        <f t="shared" si="9"/>
        <v>-777</v>
      </c>
      <c r="D85" s="240"/>
      <c r="E85" s="119"/>
      <c r="F85" s="88"/>
      <c r="G85" s="119"/>
      <c r="H85" s="88"/>
      <c r="I85" s="119"/>
      <c r="J85" s="88"/>
      <c r="K85" s="119"/>
      <c r="L85" s="88">
        <v>-777</v>
      </c>
      <c r="M85" s="88"/>
      <c r="N85" s="88"/>
      <c r="O85" s="145">
        <f t="shared" si="0"/>
        <v>-777</v>
      </c>
    </row>
    <row r="86" spans="1:15" x14ac:dyDescent="0.2">
      <c r="A86" s="11" t="s">
        <v>439</v>
      </c>
      <c r="B86" s="217"/>
      <c r="C86" s="102">
        <f t="shared" ref="C86:N86" si="10">SUM(C82:C85)</f>
        <v>-36541</v>
      </c>
      <c r="D86" s="102">
        <f t="shared" si="10"/>
        <v>0</v>
      </c>
      <c r="E86" s="102">
        <f t="shared" si="10"/>
        <v>0</v>
      </c>
      <c r="F86" s="102">
        <f t="shared" si="10"/>
        <v>0</v>
      </c>
      <c r="G86" s="102">
        <f t="shared" si="10"/>
        <v>0</v>
      </c>
      <c r="H86" s="102">
        <f t="shared" si="10"/>
        <v>0</v>
      </c>
      <c r="I86" s="102">
        <f t="shared" si="10"/>
        <v>0</v>
      </c>
      <c r="J86" s="102">
        <f t="shared" si="10"/>
        <v>0</v>
      </c>
      <c r="K86" s="102">
        <f t="shared" si="10"/>
        <v>0</v>
      </c>
      <c r="L86" s="102">
        <f t="shared" si="10"/>
        <v>-36541</v>
      </c>
      <c r="M86" s="102">
        <f t="shared" si="10"/>
        <v>0</v>
      </c>
      <c r="N86" s="102">
        <f t="shared" si="10"/>
        <v>0</v>
      </c>
      <c r="O86" s="145">
        <f t="shared" si="0"/>
        <v>-36541</v>
      </c>
    </row>
    <row r="87" spans="1:15" x14ac:dyDescent="0.2">
      <c r="A87" s="15" t="s">
        <v>385</v>
      </c>
      <c r="B87" s="216"/>
      <c r="C87" s="105">
        <f t="shared" ref="C87:N87" si="11">SUM(C81,C86)</f>
        <v>40556</v>
      </c>
      <c r="D87" s="105">
        <f t="shared" si="11"/>
        <v>0</v>
      </c>
      <c r="E87" s="105">
        <f t="shared" si="11"/>
        <v>910</v>
      </c>
      <c r="F87" s="105">
        <f t="shared" si="11"/>
        <v>0</v>
      </c>
      <c r="G87" s="105">
        <f t="shared" si="11"/>
        <v>0</v>
      </c>
      <c r="H87" s="105">
        <f t="shared" si="11"/>
        <v>0</v>
      </c>
      <c r="I87" s="105">
        <f t="shared" si="11"/>
        <v>0</v>
      </c>
      <c r="J87" s="105">
        <f t="shared" si="11"/>
        <v>489</v>
      </c>
      <c r="K87" s="105">
        <f t="shared" si="11"/>
        <v>6850</v>
      </c>
      <c r="L87" s="105">
        <f t="shared" si="11"/>
        <v>31947</v>
      </c>
      <c r="M87" s="105">
        <f t="shared" si="11"/>
        <v>360</v>
      </c>
      <c r="N87" s="105">
        <f t="shared" si="11"/>
        <v>0</v>
      </c>
      <c r="O87" s="145">
        <f t="shared" si="0"/>
        <v>40556</v>
      </c>
    </row>
    <row r="88" spans="1:15" x14ac:dyDescent="0.2">
      <c r="A88" s="13" t="s">
        <v>457</v>
      </c>
      <c r="B88" s="19"/>
      <c r="C88" s="205"/>
      <c r="D88" s="19"/>
      <c r="E88" s="113"/>
      <c r="F88" s="88"/>
      <c r="G88" s="116"/>
      <c r="H88" s="112"/>
      <c r="I88" s="116"/>
      <c r="J88" s="112"/>
      <c r="K88" s="116"/>
      <c r="L88" s="112"/>
      <c r="M88" s="112"/>
      <c r="N88" s="112"/>
      <c r="O88" s="145">
        <f t="shared" si="0"/>
        <v>0</v>
      </c>
    </row>
    <row r="89" spans="1:15" x14ac:dyDescent="0.2">
      <c r="A89" s="11" t="s">
        <v>30</v>
      </c>
      <c r="B89" s="217" t="s">
        <v>143</v>
      </c>
      <c r="C89" s="102">
        <f>SUM(D89:N89)</f>
        <v>2000</v>
      </c>
      <c r="D89" s="240">
        <v>0</v>
      </c>
      <c r="E89" s="119">
        <v>2000</v>
      </c>
      <c r="F89" s="88"/>
      <c r="G89" s="119"/>
      <c r="H89" s="88"/>
      <c r="I89" s="119"/>
      <c r="J89" s="88"/>
      <c r="K89" s="119"/>
      <c r="L89" s="88"/>
      <c r="M89" s="88"/>
      <c r="N89" s="88"/>
      <c r="O89" s="145">
        <f t="shared" si="0"/>
        <v>2000</v>
      </c>
    </row>
    <row r="90" spans="1:15" x14ac:dyDescent="0.2">
      <c r="A90" s="15" t="s">
        <v>385</v>
      </c>
      <c r="B90" s="201"/>
      <c r="C90" s="102">
        <f>SUM(D90:N90)</f>
        <v>2000</v>
      </c>
      <c r="D90" s="343"/>
      <c r="E90" s="117">
        <v>2000</v>
      </c>
      <c r="F90" s="111"/>
      <c r="G90" s="118"/>
      <c r="H90" s="117"/>
      <c r="I90" s="111"/>
      <c r="J90" s="111"/>
      <c r="K90" s="118"/>
      <c r="L90" s="111"/>
      <c r="M90" s="88"/>
      <c r="N90" s="111"/>
      <c r="O90" s="145">
        <f t="shared" si="0"/>
        <v>2000</v>
      </c>
    </row>
    <row r="91" spans="1:15" x14ac:dyDescent="0.2">
      <c r="A91" s="269" t="s">
        <v>458</v>
      </c>
      <c r="B91" s="19"/>
      <c r="C91" s="365"/>
      <c r="D91" s="7"/>
      <c r="E91" s="113"/>
      <c r="F91" s="88"/>
      <c r="G91" s="116"/>
      <c r="H91" s="112"/>
      <c r="I91" s="116"/>
      <c r="J91" s="112"/>
      <c r="K91" s="116"/>
      <c r="L91" s="112"/>
      <c r="M91" s="112"/>
      <c r="N91" s="112"/>
      <c r="O91" s="145">
        <f t="shared" si="0"/>
        <v>0</v>
      </c>
    </row>
    <row r="92" spans="1:15" x14ac:dyDescent="0.2">
      <c r="A92" s="11" t="s">
        <v>30</v>
      </c>
      <c r="B92" s="217" t="s">
        <v>143</v>
      </c>
      <c r="C92" s="102">
        <f>SUM(D92:N92)</f>
        <v>0</v>
      </c>
      <c r="D92" s="240">
        <v>0</v>
      </c>
      <c r="E92" s="119">
        <v>0</v>
      </c>
      <c r="F92" s="88"/>
      <c r="G92" s="119"/>
      <c r="H92" s="88"/>
      <c r="I92" s="119"/>
      <c r="J92" s="88"/>
      <c r="K92" s="119"/>
      <c r="L92" s="88"/>
      <c r="M92" s="88"/>
      <c r="N92" s="88"/>
      <c r="O92" s="145">
        <f>SUM(E92:N92)</f>
        <v>0</v>
      </c>
    </row>
    <row r="93" spans="1:15" x14ac:dyDescent="0.2">
      <c r="A93" s="11" t="s">
        <v>549</v>
      </c>
      <c r="B93" s="69"/>
      <c r="C93" s="102">
        <f>SUM(D93:N93)</f>
        <v>713</v>
      </c>
      <c r="D93" s="240"/>
      <c r="E93" s="119"/>
      <c r="F93" s="88"/>
      <c r="G93" s="119"/>
      <c r="H93" s="128"/>
      <c r="I93" s="119"/>
      <c r="J93" s="88"/>
      <c r="K93" s="119"/>
      <c r="L93" s="88">
        <v>713</v>
      </c>
      <c r="M93" s="88"/>
      <c r="N93" s="88"/>
      <c r="O93" s="145">
        <f t="shared" ref="O93:O94" si="12">SUM(E93:N93)</f>
        <v>713</v>
      </c>
    </row>
    <row r="94" spans="1:15" x14ac:dyDescent="0.2">
      <c r="A94" s="11" t="s">
        <v>415</v>
      </c>
      <c r="B94" s="69"/>
      <c r="C94" s="102">
        <f>SUM(C93)</f>
        <v>713</v>
      </c>
      <c r="D94" s="102">
        <f t="shared" ref="D94:N94" si="13">SUM(D93)</f>
        <v>0</v>
      </c>
      <c r="E94" s="102">
        <f t="shared" si="13"/>
        <v>0</v>
      </c>
      <c r="F94" s="102">
        <f t="shared" si="13"/>
        <v>0</v>
      </c>
      <c r="G94" s="102">
        <f t="shared" si="13"/>
        <v>0</v>
      </c>
      <c r="H94" s="102">
        <f t="shared" si="13"/>
        <v>0</v>
      </c>
      <c r="I94" s="102">
        <f t="shared" si="13"/>
        <v>0</v>
      </c>
      <c r="J94" s="102">
        <f t="shared" si="13"/>
        <v>0</v>
      </c>
      <c r="K94" s="102">
        <f t="shared" si="13"/>
        <v>0</v>
      </c>
      <c r="L94" s="102">
        <f t="shared" si="13"/>
        <v>713</v>
      </c>
      <c r="M94" s="102">
        <f t="shared" si="13"/>
        <v>0</v>
      </c>
      <c r="N94" s="102">
        <f t="shared" si="13"/>
        <v>0</v>
      </c>
      <c r="O94" s="145">
        <f t="shared" si="12"/>
        <v>713</v>
      </c>
    </row>
    <row r="95" spans="1:15" x14ac:dyDescent="0.2">
      <c r="A95" s="15" t="s">
        <v>385</v>
      </c>
      <c r="B95" s="201"/>
      <c r="C95" s="105">
        <f>SUM(C92,C94)</f>
        <v>713</v>
      </c>
      <c r="D95" s="105">
        <f t="shared" ref="D95:N95" si="14">SUM(D92,D94)</f>
        <v>0</v>
      </c>
      <c r="E95" s="105">
        <f t="shared" si="14"/>
        <v>0</v>
      </c>
      <c r="F95" s="105">
        <f t="shared" si="14"/>
        <v>0</v>
      </c>
      <c r="G95" s="105">
        <f t="shared" si="14"/>
        <v>0</v>
      </c>
      <c r="H95" s="105">
        <f t="shared" si="14"/>
        <v>0</v>
      </c>
      <c r="I95" s="105">
        <f t="shared" si="14"/>
        <v>0</v>
      </c>
      <c r="J95" s="105">
        <f t="shared" si="14"/>
        <v>0</v>
      </c>
      <c r="K95" s="105">
        <f t="shared" si="14"/>
        <v>0</v>
      </c>
      <c r="L95" s="105">
        <f t="shared" si="14"/>
        <v>713</v>
      </c>
      <c r="M95" s="105">
        <f t="shared" si="14"/>
        <v>0</v>
      </c>
      <c r="N95" s="105">
        <f t="shared" si="14"/>
        <v>0</v>
      </c>
      <c r="O95" s="145">
        <f t="shared" si="0"/>
        <v>713</v>
      </c>
    </row>
    <row r="96" spans="1:15" x14ac:dyDescent="0.2">
      <c r="A96" s="22" t="s">
        <v>459</v>
      </c>
      <c r="B96" s="19"/>
      <c r="C96" s="205"/>
      <c r="D96" s="19"/>
      <c r="E96" s="119"/>
      <c r="F96" s="88"/>
      <c r="G96" s="119"/>
      <c r="H96" s="88"/>
      <c r="I96" s="119"/>
      <c r="J96" s="88"/>
      <c r="K96" s="119"/>
      <c r="L96" s="112"/>
      <c r="M96" s="112"/>
      <c r="N96" s="112"/>
      <c r="O96" s="145">
        <f t="shared" si="0"/>
        <v>0</v>
      </c>
    </row>
    <row r="97" spans="1:15" x14ac:dyDescent="0.2">
      <c r="A97" s="11" t="s">
        <v>30</v>
      </c>
      <c r="B97" s="69" t="s">
        <v>143</v>
      </c>
      <c r="C97" s="370">
        <f>SUM(D97:N97)</f>
        <v>0</v>
      </c>
      <c r="D97" s="333">
        <v>0</v>
      </c>
      <c r="E97" s="119"/>
      <c r="F97" s="88"/>
      <c r="G97" s="119"/>
      <c r="H97" s="88"/>
      <c r="I97" s="119"/>
      <c r="J97" s="88"/>
      <c r="K97" s="119"/>
      <c r="L97" s="88"/>
      <c r="M97" s="88"/>
      <c r="N97" s="88"/>
      <c r="O97" s="145">
        <f t="shared" si="0"/>
        <v>0</v>
      </c>
    </row>
    <row r="98" spans="1:15" x14ac:dyDescent="0.2">
      <c r="A98" s="15" t="s">
        <v>385</v>
      </c>
      <c r="B98" s="217"/>
      <c r="C98" s="370">
        <f>SUM(D98:N98)</f>
        <v>0</v>
      </c>
      <c r="D98" s="240"/>
      <c r="E98" s="111"/>
      <c r="F98" s="111"/>
      <c r="G98" s="118"/>
      <c r="H98" s="111"/>
      <c r="I98" s="118"/>
      <c r="J98" s="111"/>
      <c r="K98" s="118"/>
      <c r="L98" s="111"/>
      <c r="M98" s="111"/>
      <c r="N98" s="111"/>
      <c r="O98" s="145">
        <f t="shared" si="0"/>
        <v>0</v>
      </c>
    </row>
    <row r="99" spans="1:15" x14ac:dyDescent="0.2">
      <c r="A99" s="253" t="s">
        <v>460</v>
      </c>
      <c r="B99" s="239"/>
      <c r="C99" s="366"/>
      <c r="D99" s="255"/>
      <c r="E99" s="114"/>
      <c r="F99" s="88"/>
      <c r="G99" s="119"/>
      <c r="H99" s="88"/>
      <c r="I99" s="119"/>
      <c r="J99" s="88"/>
      <c r="K99" s="119"/>
      <c r="L99" s="88"/>
      <c r="M99" s="88"/>
      <c r="N99" s="88"/>
      <c r="O99" s="145">
        <f t="shared" si="0"/>
        <v>0</v>
      </c>
    </row>
    <row r="100" spans="1:15" x14ac:dyDescent="0.2">
      <c r="A100" s="11" t="s">
        <v>30</v>
      </c>
      <c r="B100" s="217" t="s">
        <v>144</v>
      </c>
      <c r="C100" s="102">
        <f>SUM(D100:N100)</f>
        <v>0</v>
      </c>
      <c r="D100" s="240">
        <f>SUM(E100:N100)</f>
        <v>0</v>
      </c>
      <c r="E100" s="88"/>
      <c r="F100" s="88"/>
      <c r="G100" s="119"/>
      <c r="H100" s="88"/>
      <c r="I100" s="119"/>
      <c r="J100" s="88"/>
      <c r="K100" s="119"/>
      <c r="L100" s="88"/>
      <c r="M100" s="88"/>
      <c r="N100" s="88"/>
      <c r="O100" s="145">
        <f t="shared" si="0"/>
        <v>0</v>
      </c>
    </row>
    <row r="101" spans="1:15" x14ac:dyDescent="0.2">
      <c r="A101" s="15" t="s">
        <v>385</v>
      </c>
      <c r="B101" s="216"/>
      <c r="C101" s="105">
        <f>SUM(D101:N101)</f>
        <v>0</v>
      </c>
      <c r="D101" s="203"/>
      <c r="E101" s="108"/>
      <c r="F101" s="88"/>
      <c r="G101" s="119"/>
      <c r="H101" s="88"/>
      <c r="I101" s="119"/>
      <c r="J101" s="88"/>
      <c r="K101" s="119"/>
      <c r="L101" s="88"/>
      <c r="M101" s="88"/>
      <c r="N101" s="88"/>
      <c r="O101" s="145">
        <f t="shared" si="0"/>
        <v>0</v>
      </c>
    </row>
    <row r="102" spans="1:15" x14ac:dyDescent="0.2">
      <c r="A102" s="22" t="s">
        <v>461</v>
      </c>
      <c r="B102" s="19"/>
      <c r="C102" s="205"/>
      <c r="D102" s="19"/>
      <c r="E102" s="113"/>
      <c r="F102" s="112"/>
      <c r="G102" s="116"/>
      <c r="H102" s="112"/>
      <c r="I102" s="116"/>
      <c r="J102" s="112"/>
      <c r="K102" s="116"/>
      <c r="L102" s="112"/>
      <c r="M102" s="112"/>
      <c r="N102" s="112"/>
      <c r="O102" s="145">
        <f t="shared" si="0"/>
        <v>0</v>
      </c>
    </row>
    <row r="103" spans="1:15" x14ac:dyDescent="0.2">
      <c r="A103" s="11" t="s">
        <v>30</v>
      </c>
      <c r="B103" s="217" t="s">
        <v>143</v>
      </c>
      <c r="C103" s="102">
        <f>SUM(D103:N103)</f>
        <v>0</v>
      </c>
      <c r="D103" s="240">
        <f>SUM(E103:N103)</f>
        <v>0</v>
      </c>
      <c r="E103" s="119"/>
      <c r="F103" s="88"/>
      <c r="G103" s="119"/>
      <c r="H103" s="88"/>
      <c r="I103" s="119"/>
      <c r="J103" s="88"/>
      <c r="K103" s="119"/>
      <c r="L103" s="88"/>
      <c r="M103" s="88"/>
      <c r="N103" s="88"/>
      <c r="O103" s="145">
        <f t="shared" si="0"/>
        <v>0</v>
      </c>
    </row>
    <row r="104" spans="1:15" x14ac:dyDescent="0.2">
      <c r="A104" s="15" t="s">
        <v>385</v>
      </c>
      <c r="B104" s="217"/>
      <c r="C104" s="102">
        <f>SUM(D104:N104)</f>
        <v>0</v>
      </c>
      <c r="D104" s="240"/>
      <c r="E104" s="119"/>
      <c r="F104" s="88"/>
      <c r="G104" s="119"/>
      <c r="H104" s="88"/>
      <c r="I104" s="119"/>
      <c r="J104" s="88"/>
      <c r="K104" s="119"/>
      <c r="L104" s="88"/>
      <c r="M104" s="88"/>
      <c r="N104" s="88"/>
      <c r="O104" s="145">
        <f t="shared" si="0"/>
        <v>0</v>
      </c>
    </row>
    <row r="105" spans="1:15" x14ac:dyDescent="0.2">
      <c r="A105" s="13" t="s">
        <v>462</v>
      </c>
      <c r="B105" s="7"/>
      <c r="C105" s="365"/>
      <c r="D105" s="7"/>
      <c r="E105" s="116"/>
      <c r="F105" s="112"/>
      <c r="G105" s="116"/>
      <c r="H105" s="112"/>
      <c r="I105" s="116"/>
      <c r="J105" s="112"/>
      <c r="K105" s="116"/>
      <c r="L105" s="112"/>
      <c r="M105" s="112"/>
      <c r="N105" s="112"/>
      <c r="O105" s="145">
        <f t="shared" si="0"/>
        <v>0</v>
      </c>
    </row>
    <row r="106" spans="1:15" x14ac:dyDescent="0.2">
      <c r="A106" s="26" t="s">
        <v>30</v>
      </c>
      <c r="B106" s="69" t="s">
        <v>144</v>
      </c>
      <c r="C106" s="102">
        <f>SUM(D106:N106)</f>
        <v>0</v>
      </c>
      <c r="D106" s="240">
        <f>SUM(E106:N106)</f>
        <v>0</v>
      </c>
      <c r="E106" s="119"/>
      <c r="F106" s="88"/>
      <c r="G106" s="119"/>
      <c r="H106" s="88"/>
      <c r="I106" s="119"/>
      <c r="J106" s="128"/>
      <c r="K106" s="128"/>
      <c r="L106" s="272"/>
      <c r="M106" s="119"/>
      <c r="N106" s="88"/>
      <c r="O106" s="145">
        <f t="shared" si="0"/>
        <v>0</v>
      </c>
    </row>
    <row r="107" spans="1:15" x14ac:dyDescent="0.2">
      <c r="A107" s="15" t="s">
        <v>385</v>
      </c>
      <c r="B107" s="216"/>
      <c r="C107" s="105">
        <f>SUM(D107:N107)</f>
        <v>0</v>
      </c>
      <c r="D107" s="203"/>
      <c r="E107" s="118"/>
      <c r="F107" s="111"/>
      <c r="G107" s="118"/>
      <c r="H107" s="111"/>
      <c r="I107" s="118"/>
      <c r="J107" s="111"/>
      <c r="K107" s="118"/>
      <c r="L107" s="273"/>
      <c r="M107" s="111"/>
      <c r="N107" s="111"/>
      <c r="O107" s="145">
        <f t="shared" si="0"/>
        <v>0</v>
      </c>
    </row>
    <row r="108" spans="1:15" x14ac:dyDescent="0.2">
      <c r="A108" s="53" t="s">
        <v>463</v>
      </c>
      <c r="B108" s="47"/>
      <c r="C108" s="368"/>
      <c r="D108" s="47"/>
      <c r="E108" s="119"/>
      <c r="F108" s="88"/>
      <c r="G108" s="119"/>
      <c r="H108" s="88"/>
      <c r="I108" s="119"/>
      <c r="J108" s="88"/>
      <c r="K108" s="119"/>
      <c r="L108" s="88"/>
      <c r="M108" s="88"/>
      <c r="N108" s="88"/>
      <c r="O108" s="145">
        <f t="shared" si="0"/>
        <v>0</v>
      </c>
    </row>
    <row r="109" spans="1:15" x14ac:dyDescent="0.2">
      <c r="A109" s="11" t="s">
        <v>30</v>
      </c>
      <c r="B109" s="217" t="s">
        <v>143</v>
      </c>
      <c r="C109" s="102">
        <f>SUM(D109:N109)</f>
        <v>75156</v>
      </c>
      <c r="D109" s="240">
        <v>0</v>
      </c>
      <c r="E109" s="119"/>
      <c r="F109" s="88"/>
      <c r="G109" s="119"/>
      <c r="H109" s="88">
        <v>75000</v>
      </c>
      <c r="I109" s="119"/>
      <c r="J109" s="88">
        <v>156</v>
      </c>
      <c r="K109" s="119"/>
      <c r="L109" s="88"/>
      <c r="M109" s="88"/>
      <c r="N109" s="88">
        <v>0</v>
      </c>
      <c r="O109" s="145">
        <f t="shared" si="0"/>
        <v>75156</v>
      </c>
    </row>
    <row r="110" spans="1:15" x14ac:dyDescent="0.2">
      <c r="A110" s="11" t="s">
        <v>514</v>
      </c>
      <c r="B110" s="217"/>
      <c r="C110" s="102">
        <f>SUM(D110:N110)</f>
        <v>-75000</v>
      </c>
      <c r="D110" s="240"/>
      <c r="E110" s="119"/>
      <c r="F110" s="88"/>
      <c r="G110" s="119"/>
      <c r="H110" s="88">
        <v>-75000</v>
      </c>
      <c r="I110" s="119"/>
      <c r="J110" s="88"/>
      <c r="K110" s="119"/>
      <c r="L110" s="88"/>
      <c r="M110" s="88"/>
      <c r="N110" s="88"/>
      <c r="O110" s="145">
        <f t="shared" si="0"/>
        <v>-75000</v>
      </c>
    </row>
    <row r="111" spans="1:15" x14ac:dyDescent="0.2">
      <c r="A111" s="11" t="s">
        <v>439</v>
      </c>
      <c r="B111" s="217"/>
      <c r="C111" s="102">
        <f>SUM(C110)</f>
        <v>-75000</v>
      </c>
      <c r="D111" s="102">
        <f t="shared" ref="D111:N111" si="15">SUM(D110)</f>
        <v>0</v>
      </c>
      <c r="E111" s="102">
        <f t="shared" si="15"/>
        <v>0</v>
      </c>
      <c r="F111" s="102">
        <f t="shared" si="15"/>
        <v>0</v>
      </c>
      <c r="G111" s="102">
        <f t="shared" si="15"/>
        <v>0</v>
      </c>
      <c r="H111" s="102">
        <f t="shared" si="15"/>
        <v>-75000</v>
      </c>
      <c r="I111" s="102">
        <f t="shared" si="15"/>
        <v>0</v>
      </c>
      <c r="J111" s="102">
        <f t="shared" si="15"/>
        <v>0</v>
      </c>
      <c r="K111" s="102">
        <f t="shared" si="15"/>
        <v>0</v>
      </c>
      <c r="L111" s="102">
        <f t="shared" si="15"/>
        <v>0</v>
      </c>
      <c r="M111" s="102">
        <f t="shared" si="15"/>
        <v>0</v>
      </c>
      <c r="N111" s="102">
        <f t="shared" si="15"/>
        <v>0</v>
      </c>
      <c r="O111" s="145">
        <f t="shared" si="0"/>
        <v>-75000</v>
      </c>
    </row>
    <row r="112" spans="1:15" x14ac:dyDescent="0.2">
      <c r="A112" s="15" t="s">
        <v>385</v>
      </c>
      <c r="B112" s="216"/>
      <c r="C112" s="105">
        <f>SUM(C109,C111)</f>
        <v>156</v>
      </c>
      <c r="D112" s="105">
        <f t="shared" ref="D112:N112" si="16">SUM(D109,D111)</f>
        <v>0</v>
      </c>
      <c r="E112" s="105">
        <f t="shared" si="16"/>
        <v>0</v>
      </c>
      <c r="F112" s="105">
        <f t="shared" si="16"/>
        <v>0</v>
      </c>
      <c r="G112" s="105">
        <f t="shared" si="16"/>
        <v>0</v>
      </c>
      <c r="H112" s="105">
        <f t="shared" si="16"/>
        <v>0</v>
      </c>
      <c r="I112" s="105">
        <f t="shared" si="16"/>
        <v>0</v>
      </c>
      <c r="J112" s="105">
        <f t="shared" si="16"/>
        <v>156</v>
      </c>
      <c r="K112" s="105">
        <f t="shared" si="16"/>
        <v>0</v>
      </c>
      <c r="L112" s="105">
        <f t="shared" si="16"/>
        <v>0</v>
      </c>
      <c r="M112" s="105">
        <f t="shared" si="16"/>
        <v>0</v>
      </c>
      <c r="N112" s="105">
        <f t="shared" si="16"/>
        <v>0</v>
      </c>
      <c r="O112" s="145">
        <f t="shared" si="0"/>
        <v>156</v>
      </c>
    </row>
    <row r="113" spans="1:15" x14ac:dyDescent="0.2">
      <c r="A113" s="305" t="s">
        <v>464</v>
      </c>
      <c r="B113" s="47"/>
      <c r="C113" s="368"/>
      <c r="D113" s="47"/>
      <c r="E113" s="119"/>
      <c r="F113" s="88"/>
      <c r="G113" s="119"/>
      <c r="H113" s="88"/>
      <c r="I113" s="119"/>
      <c r="J113" s="88"/>
      <c r="K113" s="119"/>
      <c r="L113" s="88"/>
      <c r="M113" s="88"/>
      <c r="N113" s="88"/>
      <c r="O113" s="145">
        <f t="shared" si="0"/>
        <v>0</v>
      </c>
    </row>
    <row r="114" spans="1:15" x14ac:dyDescent="0.2">
      <c r="A114" s="11" t="s">
        <v>30</v>
      </c>
      <c r="B114" s="217" t="s">
        <v>144</v>
      </c>
      <c r="C114" s="102">
        <f>SUM(D114:N114)</f>
        <v>12700</v>
      </c>
      <c r="D114" s="240">
        <v>0</v>
      </c>
      <c r="E114" s="119"/>
      <c r="F114" s="88">
        <v>5700</v>
      </c>
      <c r="G114" s="119"/>
      <c r="H114" s="88"/>
      <c r="I114" s="119"/>
      <c r="J114" s="88"/>
      <c r="K114" s="119"/>
      <c r="L114" s="88">
        <v>7000</v>
      </c>
      <c r="M114" s="88"/>
      <c r="N114" s="88">
        <v>0</v>
      </c>
      <c r="O114" s="145">
        <f t="shared" si="0"/>
        <v>12700</v>
      </c>
    </row>
    <row r="115" spans="1:15" x14ac:dyDescent="0.2">
      <c r="A115" s="15" t="s">
        <v>385</v>
      </c>
      <c r="B115" s="216"/>
      <c r="C115" s="105">
        <f>SUM(D115:N115)</f>
        <v>12700</v>
      </c>
      <c r="D115" s="203"/>
      <c r="E115" s="108"/>
      <c r="F115" s="88">
        <v>5700</v>
      </c>
      <c r="G115" s="119"/>
      <c r="H115" s="88"/>
      <c r="I115" s="119"/>
      <c r="J115" s="88"/>
      <c r="K115" s="119"/>
      <c r="L115" s="88">
        <v>7000</v>
      </c>
      <c r="M115" s="88"/>
      <c r="N115" s="88"/>
      <c r="O115" s="145">
        <f t="shared" si="0"/>
        <v>12700</v>
      </c>
    </row>
    <row r="116" spans="1:15" x14ac:dyDescent="0.2">
      <c r="A116" s="56" t="s">
        <v>465</v>
      </c>
      <c r="B116" s="47"/>
      <c r="C116" s="369"/>
      <c r="D116" s="47"/>
      <c r="E116" s="119"/>
      <c r="F116" s="112"/>
      <c r="G116" s="116"/>
      <c r="H116" s="112"/>
      <c r="I116" s="116"/>
      <c r="J116" s="112"/>
      <c r="K116" s="116"/>
      <c r="L116" s="112"/>
      <c r="M116" s="112"/>
      <c r="N116" s="112"/>
      <c r="O116" s="145">
        <f t="shared" si="0"/>
        <v>0</v>
      </c>
    </row>
    <row r="117" spans="1:15" x14ac:dyDescent="0.2">
      <c r="A117" s="11" t="s">
        <v>30</v>
      </c>
      <c r="B117" s="217" t="s">
        <v>144</v>
      </c>
      <c r="C117" s="102">
        <f>SUM(D117:N117)</f>
        <v>0</v>
      </c>
      <c r="D117" s="240">
        <f>SUM(E117:N117)</f>
        <v>0</v>
      </c>
      <c r="E117" s="109"/>
      <c r="F117" s="88"/>
      <c r="G117" s="119"/>
      <c r="H117" s="88"/>
      <c r="I117" s="119"/>
      <c r="J117" s="88"/>
      <c r="K117" s="119"/>
      <c r="L117" s="88"/>
      <c r="M117" s="88"/>
      <c r="N117" s="88"/>
      <c r="O117" s="145">
        <f t="shared" si="0"/>
        <v>0</v>
      </c>
    </row>
    <row r="118" spans="1:15" x14ac:dyDescent="0.2">
      <c r="A118" s="15" t="s">
        <v>385</v>
      </c>
      <c r="B118" s="332"/>
      <c r="C118" s="102">
        <f>SUM(D118:N118)</f>
        <v>0</v>
      </c>
      <c r="D118" s="333"/>
      <c r="E118" s="109"/>
      <c r="F118" s="88"/>
      <c r="G118" s="119"/>
      <c r="H118" s="88"/>
      <c r="I118" s="119"/>
      <c r="J118" s="88"/>
      <c r="K118" s="119"/>
      <c r="L118" s="88"/>
      <c r="M118" s="88"/>
      <c r="N118" s="88"/>
      <c r="O118" s="145">
        <f t="shared" si="0"/>
        <v>0</v>
      </c>
    </row>
    <row r="119" spans="1:15" x14ac:dyDescent="0.2">
      <c r="A119" s="53" t="s">
        <v>466</v>
      </c>
      <c r="B119" s="190"/>
      <c r="C119" s="371"/>
      <c r="D119" s="190"/>
      <c r="E119" s="114"/>
      <c r="F119" s="112"/>
      <c r="G119" s="116"/>
      <c r="H119" s="112"/>
      <c r="I119" s="116"/>
      <c r="J119" s="112"/>
      <c r="K119" s="116"/>
      <c r="L119" s="112"/>
      <c r="M119" s="112"/>
      <c r="N119" s="112"/>
      <c r="O119" s="145">
        <f t="shared" si="0"/>
        <v>0</v>
      </c>
    </row>
    <row r="120" spans="1:15" x14ac:dyDescent="0.2">
      <c r="A120" s="11" t="s">
        <v>41</v>
      </c>
      <c r="B120" s="332" t="s">
        <v>143</v>
      </c>
      <c r="C120" s="102">
        <f>SUM(D120:N120)</f>
        <v>0</v>
      </c>
      <c r="D120" s="240">
        <f>SUM(E120:N120)</f>
        <v>0</v>
      </c>
      <c r="E120" s="109"/>
      <c r="F120" s="88"/>
      <c r="G120" s="119"/>
      <c r="H120" s="88"/>
      <c r="I120" s="119"/>
      <c r="J120" s="88"/>
      <c r="K120" s="119"/>
      <c r="L120" s="88"/>
      <c r="M120" s="88"/>
      <c r="N120" s="88"/>
      <c r="O120" s="145">
        <f t="shared" si="0"/>
        <v>0</v>
      </c>
    </row>
    <row r="121" spans="1:15" x14ac:dyDescent="0.2">
      <c r="A121" s="15" t="s">
        <v>385</v>
      </c>
      <c r="B121" s="332"/>
      <c r="C121" s="102">
        <f>SUM(D121:N121)</f>
        <v>0</v>
      </c>
      <c r="D121" s="333"/>
      <c r="E121" s="109"/>
      <c r="F121" s="88"/>
      <c r="G121" s="119"/>
      <c r="H121" s="88"/>
      <c r="I121" s="119"/>
      <c r="J121" s="88"/>
      <c r="K121" s="119"/>
      <c r="L121" s="88"/>
      <c r="M121" s="88"/>
      <c r="N121" s="88"/>
      <c r="O121" s="145">
        <f t="shared" si="0"/>
        <v>0</v>
      </c>
    </row>
    <row r="122" spans="1:15" x14ac:dyDescent="0.2">
      <c r="A122" s="253" t="s">
        <v>467</v>
      </c>
      <c r="B122" s="190"/>
      <c r="C122" s="371"/>
      <c r="D122" s="190"/>
      <c r="E122" s="114"/>
      <c r="F122" s="112"/>
      <c r="G122" s="116"/>
      <c r="H122" s="112"/>
      <c r="I122" s="116"/>
      <c r="J122" s="112"/>
      <c r="K122" s="116"/>
      <c r="L122" s="112"/>
      <c r="M122" s="112"/>
      <c r="N122" s="112"/>
      <c r="O122" s="145">
        <f t="shared" si="0"/>
        <v>0</v>
      </c>
    </row>
    <row r="123" spans="1:15" x14ac:dyDescent="0.2">
      <c r="A123" s="334" t="s">
        <v>41</v>
      </c>
      <c r="B123" s="332" t="s">
        <v>143</v>
      </c>
      <c r="C123" s="102">
        <f>SUM(D123:N123)</f>
        <v>0</v>
      </c>
      <c r="D123" s="240">
        <f>SUM(E123:N123)</f>
        <v>0</v>
      </c>
      <c r="E123" s="109"/>
      <c r="F123" s="88"/>
      <c r="G123" s="119"/>
      <c r="H123" s="88"/>
      <c r="I123" s="119"/>
      <c r="J123" s="88"/>
      <c r="K123" s="119"/>
      <c r="L123" s="88"/>
      <c r="M123" s="88"/>
      <c r="N123" s="88"/>
      <c r="O123" s="145">
        <f t="shared" si="0"/>
        <v>0</v>
      </c>
    </row>
    <row r="124" spans="1:15" x14ac:dyDescent="0.2">
      <c r="A124" s="15" t="s">
        <v>385</v>
      </c>
      <c r="B124" s="332"/>
      <c r="C124" s="102">
        <f>SUM(D124:N124)</f>
        <v>0</v>
      </c>
      <c r="D124" s="333"/>
      <c r="E124" s="109"/>
      <c r="F124" s="88"/>
      <c r="G124" s="119"/>
      <c r="H124" s="88"/>
      <c r="I124" s="119"/>
      <c r="J124" s="88"/>
      <c r="K124" s="119"/>
      <c r="L124" s="88"/>
      <c r="M124" s="88"/>
      <c r="N124" s="88"/>
      <c r="O124" s="145">
        <f t="shared" si="0"/>
        <v>0</v>
      </c>
    </row>
    <row r="125" spans="1:15" x14ac:dyDescent="0.2">
      <c r="A125" s="253" t="s">
        <v>486</v>
      </c>
      <c r="B125" s="190"/>
      <c r="C125" s="371"/>
      <c r="D125" s="190"/>
      <c r="E125" s="114"/>
      <c r="F125" s="112"/>
      <c r="G125" s="116"/>
      <c r="H125" s="112"/>
      <c r="I125" s="116"/>
      <c r="J125" s="112"/>
      <c r="K125" s="116"/>
      <c r="L125" s="112"/>
      <c r="M125" s="112"/>
      <c r="N125" s="112"/>
      <c r="O125" s="145">
        <f t="shared" si="0"/>
        <v>0</v>
      </c>
    </row>
    <row r="126" spans="1:15" x14ac:dyDescent="0.2">
      <c r="A126" s="334" t="s">
        <v>41</v>
      </c>
      <c r="B126" s="332" t="s">
        <v>143</v>
      </c>
      <c r="C126" s="102">
        <f>SUM(D126:N126)</f>
        <v>0</v>
      </c>
      <c r="D126" s="240">
        <f>SUM(E126:N126)</f>
        <v>0</v>
      </c>
      <c r="E126" s="109"/>
      <c r="F126" s="88"/>
      <c r="G126" s="119"/>
      <c r="H126" s="88"/>
      <c r="I126" s="119"/>
      <c r="J126" s="88"/>
      <c r="K126" s="119"/>
      <c r="L126" s="88"/>
      <c r="M126" s="88"/>
      <c r="N126" s="88"/>
      <c r="O126" s="145">
        <f t="shared" si="0"/>
        <v>0</v>
      </c>
    </row>
    <row r="127" spans="1:15" x14ac:dyDescent="0.2">
      <c r="A127" s="15" t="s">
        <v>385</v>
      </c>
      <c r="B127" s="216"/>
      <c r="C127" s="102">
        <f>SUM(D127:N127)</f>
        <v>0</v>
      </c>
      <c r="D127" s="203"/>
      <c r="E127" s="108"/>
      <c r="F127" s="108"/>
      <c r="G127" s="118"/>
      <c r="H127" s="111"/>
      <c r="I127" s="118"/>
      <c r="J127" s="111"/>
      <c r="K127" s="118"/>
      <c r="L127" s="111"/>
      <c r="M127" s="111"/>
      <c r="N127" s="111"/>
      <c r="O127" s="145">
        <f t="shared" si="0"/>
        <v>0</v>
      </c>
    </row>
    <row r="128" spans="1:15" x14ac:dyDescent="0.2">
      <c r="A128" s="253" t="s">
        <v>473</v>
      </c>
      <c r="B128" s="190"/>
      <c r="C128" s="245"/>
      <c r="D128" s="190"/>
      <c r="E128" s="114"/>
      <c r="F128" s="112"/>
      <c r="G128" s="116"/>
      <c r="H128" s="112"/>
      <c r="I128" s="116"/>
      <c r="J128" s="112"/>
      <c r="K128" s="116"/>
      <c r="L128" s="112"/>
      <c r="M128" s="112"/>
      <c r="N128" s="112"/>
      <c r="O128" s="145">
        <f t="shared" si="0"/>
        <v>0</v>
      </c>
    </row>
    <row r="129" spans="1:15" x14ac:dyDescent="0.2">
      <c r="A129" s="334" t="s">
        <v>41</v>
      </c>
      <c r="B129" s="332" t="s">
        <v>143</v>
      </c>
      <c r="C129" s="102">
        <f>SUM(D129:N129)</f>
        <v>0</v>
      </c>
      <c r="D129" s="240">
        <f>SUM(E129:N129)</f>
        <v>0</v>
      </c>
      <c r="E129" s="109"/>
      <c r="F129" s="88"/>
      <c r="G129" s="119"/>
      <c r="H129" s="88"/>
      <c r="I129" s="119"/>
      <c r="J129" s="88"/>
      <c r="K129" s="119"/>
      <c r="L129" s="88"/>
      <c r="M129" s="88"/>
      <c r="N129" s="88"/>
      <c r="O129" s="145">
        <f t="shared" si="0"/>
        <v>0</v>
      </c>
    </row>
    <row r="130" spans="1:15" x14ac:dyDescent="0.2">
      <c r="A130" s="15" t="s">
        <v>385</v>
      </c>
      <c r="B130" s="216"/>
      <c r="C130" s="105">
        <f>SUM(D130:N130)</f>
        <v>0</v>
      </c>
      <c r="D130" s="203"/>
      <c r="E130" s="108"/>
      <c r="F130" s="108"/>
      <c r="G130" s="118"/>
      <c r="H130" s="111"/>
      <c r="I130" s="118"/>
      <c r="J130" s="111"/>
      <c r="K130" s="118"/>
      <c r="L130" s="111"/>
      <c r="M130" s="111"/>
      <c r="N130" s="111"/>
      <c r="O130" s="145">
        <f t="shared" si="0"/>
        <v>0</v>
      </c>
    </row>
    <row r="131" spans="1:15" x14ac:dyDescent="0.2">
      <c r="A131" s="253" t="s">
        <v>487</v>
      </c>
      <c r="B131" s="190"/>
      <c r="C131" s="372"/>
      <c r="D131" s="240"/>
      <c r="E131" s="109"/>
      <c r="F131" s="109"/>
      <c r="G131" s="119"/>
      <c r="H131" s="88"/>
      <c r="I131" s="119"/>
      <c r="J131" s="88"/>
      <c r="K131" s="119"/>
      <c r="L131" s="88"/>
      <c r="M131" s="88"/>
      <c r="N131" s="88"/>
      <c r="O131" s="145">
        <f t="shared" si="0"/>
        <v>0</v>
      </c>
    </row>
    <row r="132" spans="1:15" x14ac:dyDescent="0.2">
      <c r="A132" s="334" t="s">
        <v>41</v>
      </c>
      <c r="B132" s="332" t="s">
        <v>143</v>
      </c>
      <c r="C132" s="102">
        <f>SUM(D132:N132)</f>
        <v>0</v>
      </c>
      <c r="D132" s="240">
        <f>SUM(E132:N132)</f>
        <v>0</v>
      </c>
      <c r="E132" s="109"/>
      <c r="F132" s="109"/>
      <c r="G132" s="119"/>
      <c r="H132" s="88"/>
      <c r="I132" s="119"/>
      <c r="J132" s="88"/>
      <c r="K132" s="119"/>
      <c r="L132" s="88"/>
      <c r="M132" s="88"/>
      <c r="N132" s="88"/>
      <c r="O132" s="145">
        <f t="shared" si="0"/>
        <v>0</v>
      </c>
    </row>
    <row r="133" spans="1:15" x14ac:dyDescent="0.2">
      <c r="A133" s="15" t="s">
        <v>385</v>
      </c>
      <c r="B133" s="35"/>
      <c r="C133" s="102">
        <f>SUM(D133:N133)</f>
        <v>0</v>
      </c>
      <c r="D133" s="240"/>
      <c r="E133" s="109"/>
      <c r="F133" s="109"/>
      <c r="G133" s="119"/>
      <c r="H133" s="88"/>
      <c r="I133" s="119"/>
      <c r="J133" s="88"/>
      <c r="K133" s="119"/>
      <c r="L133" s="88"/>
      <c r="M133" s="88"/>
      <c r="N133" s="88"/>
      <c r="O133" s="145">
        <f t="shared" si="0"/>
        <v>0</v>
      </c>
    </row>
    <row r="134" spans="1:15" x14ac:dyDescent="0.2">
      <c r="A134" s="221" t="s">
        <v>488</v>
      </c>
      <c r="B134" s="59"/>
      <c r="C134" s="373"/>
      <c r="D134" s="46"/>
      <c r="E134" s="114"/>
      <c r="F134" s="112"/>
      <c r="G134" s="112"/>
      <c r="H134" s="112"/>
      <c r="I134" s="112"/>
      <c r="J134" s="112"/>
      <c r="K134" s="112"/>
      <c r="L134" s="112"/>
      <c r="M134" s="112"/>
      <c r="N134" s="112"/>
      <c r="O134" s="145">
        <f t="shared" si="0"/>
        <v>0</v>
      </c>
    </row>
    <row r="135" spans="1:15" x14ac:dyDescent="0.2">
      <c r="A135" s="32" t="s">
        <v>40</v>
      </c>
      <c r="B135" s="69" t="s">
        <v>143</v>
      </c>
      <c r="C135" s="102">
        <f>SUM(D135:N135)</f>
        <v>0</v>
      </c>
      <c r="D135" s="240">
        <f>SUM(E135:N135)</f>
        <v>0</v>
      </c>
      <c r="E135" s="109"/>
      <c r="F135" s="88"/>
      <c r="G135" s="88"/>
      <c r="H135" s="88"/>
      <c r="I135" s="88"/>
      <c r="J135" s="88"/>
      <c r="K135" s="88"/>
      <c r="L135" s="88"/>
      <c r="M135" s="88"/>
      <c r="N135" s="88"/>
      <c r="O135" s="145">
        <f t="shared" si="0"/>
        <v>0</v>
      </c>
    </row>
    <row r="136" spans="1:15" x14ac:dyDescent="0.2">
      <c r="A136" s="15" t="s">
        <v>385</v>
      </c>
      <c r="B136" s="69"/>
      <c r="C136" s="102">
        <f>SUM(D136:N136)</f>
        <v>0</v>
      </c>
      <c r="D136" s="240"/>
      <c r="E136" s="109"/>
      <c r="F136" s="88"/>
      <c r="G136" s="88"/>
      <c r="H136" s="88"/>
      <c r="I136" s="88"/>
      <c r="J136" s="88"/>
      <c r="K136" s="88"/>
      <c r="L136" s="88"/>
      <c r="M136" s="88"/>
      <c r="N136" s="88"/>
      <c r="O136" s="145">
        <f t="shared" si="0"/>
        <v>0</v>
      </c>
    </row>
    <row r="137" spans="1:15" x14ac:dyDescent="0.2">
      <c r="A137" s="221" t="s">
        <v>476</v>
      </c>
      <c r="B137" s="59"/>
      <c r="C137" s="373"/>
      <c r="D137" s="46"/>
      <c r="E137" s="114"/>
      <c r="F137" s="112"/>
      <c r="G137" s="112"/>
      <c r="H137" s="112"/>
      <c r="I137" s="112"/>
      <c r="J137" s="112"/>
      <c r="K137" s="112"/>
      <c r="L137" s="112"/>
      <c r="M137" s="112"/>
      <c r="N137" s="112"/>
      <c r="O137" s="145">
        <f t="shared" si="0"/>
        <v>0</v>
      </c>
    </row>
    <row r="138" spans="1:15" x14ac:dyDescent="0.2">
      <c r="A138" s="32" t="s">
        <v>40</v>
      </c>
      <c r="B138" s="69" t="s">
        <v>144</v>
      </c>
      <c r="C138" s="102">
        <f>SUM(D138:N138)</f>
        <v>0</v>
      </c>
      <c r="D138" s="240">
        <f>SUM(E138:N138)</f>
        <v>0</v>
      </c>
      <c r="E138" s="109"/>
      <c r="F138" s="88"/>
      <c r="G138" s="88"/>
      <c r="H138" s="88"/>
      <c r="I138" s="88"/>
      <c r="J138" s="88"/>
      <c r="K138" s="88"/>
      <c r="L138" s="88"/>
      <c r="M138" s="88"/>
      <c r="N138" s="88"/>
      <c r="O138" s="145">
        <f t="shared" ref="O138:O187" si="17">SUM(E138:N138)</f>
        <v>0</v>
      </c>
    </row>
    <row r="139" spans="1:15" x14ac:dyDescent="0.2">
      <c r="A139" s="15" t="s">
        <v>385</v>
      </c>
      <c r="B139" s="69"/>
      <c r="C139" s="102">
        <f>SUM(D139:N139)</f>
        <v>0</v>
      </c>
      <c r="D139" s="240"/>
      <c r="E139" s="109"/>
      <c r="F139" s="88"/>
      <c r="G139" s="88"/>
      <c r="H139" s="88"/>
      <c r="I139" s="88"/>
      <c r="J139" s="88"/>
      <c r="K139" s="88"/>
      <c r="L139" s="88"/>
      <c r="M139" s="88"/>
      <c r="N139" s="88"/>
      <c r="O139" s="145">
        <f t="shared" si="17"/>
        <v>0</v>
      </c>
    </row>
    <row r="140" spans="1:15" x14ac:dyDescent="0.2">
      <c r="A140" s="221" t="s">
        <v>477</v>
      </c>
      <c r="B140" s="59"/>
      <c r="C140" s="368"/>
      <c r="D140" s="46"/>
      <c r="E140" s="114"/>
      <c r="F140" s="112"/>
      <c r="G140" s="112"/>
      <c r="H140" s="112"/>
      <c r="I140" s="112"/>
      <c r="J140" s="112"/>
      <c r="K140" s="112"/>
      <c r="L140" s="112"/>
      <c r="M140" s="112"/>
      <c r="N140" s="112"/>
      <c r="O140" s="145">
        <f t="shared" si="17"/>
        <v>0</v>
      </c>
    </row>
    <row r="141" spans="1:15" x14ac:dyDescent="0.2">
      <c r="A141" s="11" t="s">
        <v>40</v>
      </c>
      <c r="B141" s="69" t="s">
        <v>144</v>
      </c>
      <c r="C141" s="102">
        <f>SUM(D141:N141)</f>
        <v>0</v>
      </c>
      <c r="D141" s="240">
        <f>SUM(E141:N141)</f>
        <v>0</v>
      </c>
      <c r="E141" s="109"/>
      <c r="F141" s="88"/>
      <c r="G141" s="88"/>
      <c r="H141" s="88"/>
      <c r="I141" s="88"/>
      <c r="J141" s="88"/>
      <c r="K141" s="88"/>
      <c r="L141" s="88"/>
      <c r="M141" s="88"/>
      <c r="N141" s="88"/>
      <c r="O141" s="145">
        <f t="shared" si="17"/>
        <v>0</v>
      </c>
    </row>
    <row r="142" spans="1:15" x14ac:dyDescent="0.2">
      <c r="A142" s="15" t="s">
        <v>385</v>
      </c>
      <c r="B142" s="69"/>
      <c r="C142" s="105">
        <f>SUM(D142:N142)</f>
        <v>0</v>
      </c>
      <c r="D142" s="240"/>
      <c r="E142" s="119"/>
      <c r="F142" s="88"/>
      <c r="G142" s="119"/>
      <c r="H142" s="88"/>
      <c r="I142" s="119"/>
      <c r="J142" s="88"/>
      <c r="K142" s="119"/>
      <c r="L142" s="88"/>
      <c r="M142" s="88"/>
      <c r="N142" s="88"/>
      <c r="O142" s="145">
        <f t="shared" si="17"/>
        <v>0</v>
      </c>
    </row>
    <row r="143" spans="1:15" x14ac:dyDescent="0.2">
      <c r="A143" s="269" t="s">
        <v>489</v>
      </c>
      <c r="B143" s="7"/>
      <c r="C143" s="205"/>
      <c r="D143" s="7"/>
      <c r="E143" s="116"/>
      <c r="F143" s="112"/>
      <c r="G143" s="116"/>
      <c r="H143" s="112"/>
      <c r="I143" s="116"/>
      <c r="J143" s="112"/>
      <c r="K143" s="116"/>
      <c r="L143" s="112"/>
      <c r="M143" s="112"/>
      <c r="N143" s="112"/>
      <c r="O143" s="145">
        <f t="shared" si="17"/>
        <v>0</v>
      </c>
    </row>
    <row r="144" spans="1:15" x14ac:dyDescent="0.2">
      <c r="A144" s="11" t="s">
        <v>30</v>
      </c>
      <c r="B144" s="217" t="s">
        <v>143</v>
      </c>
      <c r="C144" s="102">
        <f>SUM(D144:N144)</f>
        <v>0</v>
      </c>
      <c r="D144" s="240">
        <f>SUM(E144:N144)</f>
        <v>0</v>
      </c>
      <c r="E144" s="119"/>
      <c r="F144" s="88"/>
      <c r="G144" s="119"/>
      <c r="H144" s="88"/>
      <c r="I144" s="119"/>
      <c r="J144" s="88"/>
      <c r="K144" s="119"/>
      <c r="L144" s="88"/>
      <c r="M144" s="88"/>
      <c r="N144" s="88"/>
      <c r="O144" s="145">
        <f t="shared" si="17"/>
        <v>0</v>
      </c>
    </row>
    <row r="145" spans="1:15" x14ac:dyDescent="0.2">
      <c r="A145" s="15" t="s">
        <v>385</v>
      </c>
      <c r="B145" s="217"/>
      <c r="C145" s="102">
        <f>SUM(D145:N145)</f>
        <v>0</v>
      </c>
      <c r="D145" s="240"/>
      <c r="E145" s="117"/>
      <c r="F145" s="111"/>
      <c r="G145" s="118"/>
      <c r="H145" s="111"/>
      <c r="I145" s="118"/>
      <c r="J145" s="111"/>
      <c r="K145" s="118"/>
      <c r="L145" s="111"/>
      <c r="M145" s="111"/>
      <c r="N145" s="111"/>
      <c r="O145" s="145">
        <f t="shared" si="17"/>
        <v>0</v>
      </c>
    </row>
    <row r="146" spans="1:15" x14ac:dyDescent="0.2">
      <c r="A146" s="13" t="s">
        <v>490</v>
      </c>
      <c r="B146" s="239"/>
      <c r="C146" s="366"/>
      <c r="D146" s="255"/>
      <c r="E146" s="119"/>
      <c r="F146" s="88"/>
      <c r="G146" s="119"/>
      <c r="H146" s="88"/>
      <c r="I146" s="119"/>
      <c r="J146" s="88"/>
      <c r="K146" s="119"/>
      <c r="L146" s="88"/>
      <c r="M146" s="88"/>
      <c r="N146" s="88"/>
      <c r="O146" s="145">
        <f t="shared" si="17"/>
        <v>0</v>
      </c>
    </row>
    <row r="147" spans="1:15" x14ac:dyDescent="0.2">
      <c r="A147" s="11" t="s">
        <v>30</v>
      </c>
      <c r="B147" s="217" t="s">
        <v>143</v>
      </c>
      <c r="C147" s="102">
        <f>SUM(D147:N147)</f>
        <v>0</v>
      </c>
      <c r="D147" s="240">
        <f>SUM(E147:N147)</f>
        <v>0</v>
      </c>
      <c r="E147" s="119"/>
      <c r="F147" s="88"/>
      <c r="G147" s="119"/>
      <c r="H147" s="88"/>
      <c r="I147" s="119"/>
      <c r="J147" s="88"/>
      <c r="K147" s="119"/>
      <c r="L147" s="88"/>
      <c r="M147" s="88"/>
      <c r="N147" s="88"/>
      <c r="O147" s="145">
        <f t="shared" si="17"/>
        <v>0</v>
      </c>
    </row>
    <row r="148" spans="1:15" x14ac:dyDescent="0.2">
      <c r="A148" s="15" t="s">
        <v>385</v>
      </c>
      <c r="B148" s="217"/>
      <c r="C148" s="102">
        <f>SUM(D148:N148)</f>
        <v>0</v>
      </c>
      <c r="D148" s="203"/>
      <c r="E148" s="119"/>
      <c r="F148" s="88"/>
      <c r="G148" s="119"/>
      <c r="H148" s="88"/>
      <c r="I148" s="119"/>
      <c r="J148" s="117"/>
      <c r="K148" s="117"/>
      <c r="L148" s="119"/>
      <c r="M148" s="88"/>
      <c r="N148" s="109"/>
      <c r="O148" s="145">
        <f t="shared" si="17"/>
        <v>0</v>
      </c>
    </row>
    <row r="149" spans="1:15" x14ac:dyDescent="0.2">
      <c r="A149" s="13" t="s">
        <v>480</v>
      </c>
      <c r="B149" s="7"/>
      <c r="C149" s="365"/>
      <c r="D149" s="7"/>
      <c r="E149" s="116"/>
      <c r="F149" s="112"/>
      <c r="G149" s="116"/>
      <c r="H149" s="112"/>
      <c r="I149" s="114"/>
      <c r="J149" s="116"/>
      <c r="K149" s="112"/>
      <c r="L149" s="116"/>
      <c r="M149" s="112"/>
      <c r="N149" s="114"/>
      <c r="O149" s="145">
        <f t="shared" si="17"/>
        <v>0</v>
      </c>
    </row>
    <row r="150" spans="1:15" x14ac:dyDescent="0.2">
      <c r="A150" s="344" t="s">
        <v>30</v>
      </c>
      <c r="B150" s="217" t="s">
        <v>143</v>
      </c>
      <c r="C150" s="102">
        <f>SUM(D150:N150)</f>
        <v>0</v>
      </c>
      <c r="D150" s="240">
        <f>SUM(E150:N150)</f>
        <v>0</v>
      </c>
      <c r="E150" s="88"/>
      <c r="F150" s="88"/>
      <c r="G150" s="88"/>
      <c r="H150" s="88"/>
      <c r="I150" s="88"/>
      <c r="J150" s="88"/>
      <c r="K150" s="88"/>
      <c r="L150" s="88"/>
      <c r="M150" s="88"/>
      <c r="N150" s="119"/>
      <c r="O150" s="145">
        <f t="shared" si="17"/>
        <v>0</v>
      </c>
    </row>
    <row r="151" spans="1:15" x14ac:dyDescent="0.2">
      <c r="A151" s="15" t="s">
        <v>385</v>
      </c>
      <c r="B151" s="216"/>
      <c r="C151" s="105">
        <f>SUM(D151:N151)</f>
        <v>0</v>
      </c>
      <c r="D151" s="203"/>
      <c r="E151" s="111"/>
      <c r="F151" s="111"/>
      <c r="G151" s="111"/>
      <c r="H151" s="111"/>
      <c r="I151" s="111"/>
      <c r="J151" s="118"/>
      <c r="K151" s="111"/>
      <c r="L151" s="111"/>
      <c r="M151" s="111"/>
      <c r="N151" s="118"/>
      <c r="O151" s="145">
        <f t="shared" si="17"/>
        <v>0</v>
      </c>
    </row>
    <row r="152" spans="1:15" x14ac:dyDescent="0.2">
      <c r="A152" s="22" t="s">
        <v>481</v>
      </c>
      <c r="B152" s="7"/>
      <c r="C152" s="205"/>
      <c r="D152" s="19"/>
      <c r="E152" s="119"/>
      <c r="F152" s="88"/>
      <c r="G152" s="119"/>
      <c r="H152" s="88"/>
      <c r="I152" s="119"/>
      <c r="J152" s="88"/>
      <c r="K152" s="119"/>
      <c r="L152" s="88"/>
      <c r="M152" s="88"/>
      <c r="N152" s="88"/>
      <c r="O152" s="145">
        <f t="shared" si="17"/>
        <v>0</v>
      </c>
    </row>
    <row r="153" spans="1:15" x14ac:dyDescent="0.2">
      <c r="A153" s="11" t="s">
        <v>30</v>
      </c>
      <c r="B153" s="217" t="s">
        <v>143</v>
      </c>
      <c r="C153" s="102">
        <f>SUM(D153:N153)</f>
        <v>8347</v>
      </c>
      <c r="D153" s="240">
        <v>0</v>
      </c>
      <c r="E153" s="119"/>
      <c r="F153" s="88"/>
      <c r="G153" s="119"/>
      <c r="H153" s="88"/>
      <c r="I153" s="119"/>
      <c r="J153" s="88">
        <v>8347</v>
      </c>
      <c r="K153" s="88"/>
      <c r="L153" s="109"/>
      <c r="M153" s="88"/>
      <c r="N153" s="88"/>
      <c r="O153" s="145">
        <f t="shared" si="17"/>
        <v>8347</v>
      </c>
    </row>
    <row r="154" spans="1:15" x14ac:dyDescent="0.2">
      <c r="A154" s="15" t="s">
        <v>385</v>
      </c>
      <c r="B154" s="216"/>
      <c r="C154" s="102">
        <f>SUM(D154:N154)</f>
        <v>8347</v>
      </c>
      <c r="D154" s="240"/>
      <c r="E154" s="111"/>
      <c r="F154" s="88"/>
      <c r="G154" s="119"/>
      <c r="H154" s="88"/>
      <c r="I154" s="119"/>
      <c r="J154" s="111">
        <v>8347</v>
      </c>
      <c r="K154" s="111"/>
      <c r="L154" s="119"/>
      <c r="M154" s="88"/>
      <c r="N154" s="109"/>
      <c r="O154" s="145">
        <f t="shared" si="17"/>
        <v>8347</v>
      </c>
    </row>
    <row r="155" spans="1:15" x14ac:dyDescent="0.2">
      <c r="A155" s="13" t="s">
        <v>482</v>
      </c>
      <c r="B155" s="7"/>
      <c r="C155" s="365"/>
      <c r="D155" s="7"/>
      <c r="E155" s="116"/>
      <c r="F155" s="112"/>
      <c r="G155" s="116"/>
      <c r="H155" s="112"/>
      <c r="I155" s="112"/>
      <c r="J155" s="116"/>
      <c r="K155" s="112"/>
      <c r="L155" s="116"/>
      <c r="M155" s="112"/>
      <c r="N155" s="114"/>
      <c r="O155" s="145">
        <f t="shared" si="17"/>
        <v>0</v>
      </c>
    </row>
    <row r="156" spans="1:15" x14ac:dyDescent="0.2">
      <c r="A156" s="11" t="s">
        <v>30</v>
      </c>
      <c r="B156" s="217" t="s">
        <v>143</v>
      </c>
      <c r="C156" s="102">
        <f>SUM(D156:N156)</f>
        <v>0</v>
      </c>
      <c r="D156" s="240">
        <f>SUM(E156:N156)</f>
        <v>0</v>
      </c>
      <c r="E156" s="119"/>
      <c r="F156" s="88"/>
      <c r="G156" s="119"/>
      <c r="H156" s="88"/>
      <c r="I156" s="88"/>
      <c r="J156" s="119"/>
      <c r="K156" s="88"/>
      <c r="L156" s="119"/>
      <c r="M156" s="88"/>
      <c r="N156" s="109"/>
      <c r="O156" s="145">
        <f t="shared" si="17"/>
        <v>0</v>
      </c>
    </row>
    <row r="157" spans="1:15" x14ac:dyDescent="0.2">
      <c r="A157" s="15" t="s">
        <v>385</v>
      </c>
      <c r="B157" s="217"/>
      <c r="C157" s="102"/>
      <c r="D157" s="240"/>
      <c r="E157" s="119"/>
      <c r="F157" s="88"/>
      <c r="G157" s="119"/>
      <c r="H157" s="88"/>
      <c r="I157" s="88"/>
      <c r="J157" s="119"/>
      <c r="K157" s="88"/>
      <c r="L157" s="119"/>
      <c r="M157" s="117"/>
      <c r="N157" s="111"/>
      <c r="O157" s="145">
        <f t="shared" si="17"/>
        <v>0</v>
      </c>
    </row>
    <row r="158" spans="1:15" x14ac:dyDescent="0.2">
      <c r="A158" s="13" t="s">
        <v>491</v>
      </c>
      <c r="B158" s="7"/>
      <c r="C158" s="365"/>
      <c r="D158" s="7"/>
      <c r="E158" s="116"/>
      <c r="F158" s="112"/>
      <c r="G158" s="116"/>
      <c r="H158" s="112"/>
      <c r="I158" s="112"/>
      <c r="J158" s="116"/>
      <c r="K158" s="112"/>
      <c r="L158" s="112"/>
      <c r="M158" s="116"/>
      <c r="N158" s="112"/>
      <c r="O158" s="145">
        <f t="shared" si="17"/>
        <v>0</v>
      </c>
    </row>
    <row r="159" spans="1:15" x14ac:dyDescent="0.2">
      <c r="A159" s="11" t="s">
        <v>30</v>
      </c>
      <c r="B159" s="217" t="s">
        <v>143</v>
      </c>
      <c r="C159" s="102">
        <f>SUM(D159:N159)</f>
        <v>410</v>
      </c>
      <c r="D159" s="240">
        <v>0</v>
      </c>
      <c r="E159" s="119"/>
      <c r="F159" s="88"/>
      <c r="G159" s="119"/>
      <c r="H159" s="88"/>
      <c r="I159" s="88"/>
      <c r="J159" s="119">
        <v>410</v>
      </c>
      <c r="K159" s="88"/>
      <c r="L159" s="88"/>
      <c r="M159" s="119"/>
      <c r="N159" s="88"/>
      <c r="O159" s="145">
        <f t="shared" si="17"/>
        <v>410</v>
      </c>
    </row>
    <row r="160" spans="1:15" x14ac:dyDescent="0.2">
      <c r="A160" s="15" t="s">
        <v>385</v>
      </c>
      <c r="B160" s="217"/>
      <c r="C160" s="102">
        <f>SUM(D160:N160)</f>
        <v>410</v>
      </c>
      <c r="D160" s="240"/>
      <c r="E160" s="119"/>
      <c r="F160" s="88"/>
      <c r="G160" s="119"/>
      <c r="H160" s="88"/>
      <c r="I160" s="119"/>
      <c r="J160" s="117">
        <v>410</v>
      </c>
      <c r="K160" s="111"/>
      <c r="L160" s="88"/>
      <c r="M160" s="119"/>
      <c r="N160" s="88"/>
      <c r="O160" s="145">
        <f t="shared" si="17"/>
        <v>410</v>
      </c>
    </row>
    <row r="161" spans="1:23" x14ac:dyDescent="0.2">
      <c r="A161" s="53" t="s">
        <v>484</v>
      </c>
      <c r="B161" s="53"/>
      <c r="C161" s="368"/>
      <c r="D161" s="7"/>
      <c r="E161" s="116"/>
      <c r="F161" s="112"/>
      <c r="G161" s="116"/>
      <c r="H161" s="112"/>
      <c r="I161" s="116"/>
      <c r="J161" s="112"/>
      <c r="K161" s="116"/>
      <c r="L161" s="112"/>
      <c r="M161" s="116"/>
      <c r="N161" s="112"/>
      <c r="O161" s="145">
        <f t="shared" si="17"/>
        <v>0</v>
      </c>
    </row>
    <row r="162" spans="1:23" x14ac:dyDescent="0.2">
      <c r="A162" s="11" t="s">
        <v>30</v>
      </c>
      <c r="B162" s="217" t="s">
        <v>143</v>
      </c>
      <c r="C162" s="102">
        <f>SUM(D162:N162)</f>
        <v>2252642</v>
      </c>
      <c r="D162" s="240">
        <v>0</v>
      </c>
      <c r="E162" s="119"/>
      <c r="F162" s="88"/>
      <c r="G162" s="119"/>
      <c r="H162" s="88"/>
      <c r="I162" s="119">
        <v>2252642</v>
      </c>
      <c r="J162" s="88"/>
      <c r="K162" s="119"/>
      <c r="L162" s="88"/>
      <c r="M162" s="119"/>
      <c r="N162" s="88"/>
      <c r="O162" s="145">
        <f t="shared" si="17"/>
        <v>2252642</v>
      </c>
    </row>
    <row r="163" spans="1:23" x14ac:dyDescent="0.2">
      <c r="A163" s="11" t="s">
        <v>414</v>
      </c>
      <c r="B163" s="217"/>
      <c r="C163" s="102">
        <f t="shared" ref="C163:C164" si="18">SUM(D163:N163)</f>
        <v>-36000</v>
      </c>
      <c r="D163" s="240"/>
      <c r="E163" s="119"/>
      <c r="F163" s="88"/>
      <c r="G163" s="119"/>
      <c r="H163" s="88"/>
      <c r="I163" s="119">
        <v>-36000</v>
      </c>
      <c r="J163" s="88"/>
      <c r="K163" s="119"/>
      <c r="L163" s="88"/>
      <c r="M163" s="119"/>
      <c r="N163" s="88"/>
      <c r="O163" s="145">
        <f t="shared" si="17"/>
        <v>-36000</v>
      </c>
    </row>
    <row r="164" spans="1:23" x14ac:dyDescent="0.2">
      <c r="A164" s="11" t="s">
        <v>415</v>
      </c>
      <c r="B164" s="217"/>
      <c r="C164" s="102">
        <f t="shared" si="18"/>
        <v>-36000</v>
      </c>
      <c r="D164" s="240"/>
      <c r="E164" s="119"/>
      <c r="F164" s="88"/>
      <c r="G164" s="119"/>
      <c r="H164" s="88"/>
      <c r="I164" s="119">
        <f>SUM(I163)</f>
        <v>-36000</v>
      </c>
      <c r="J164" s="88"/>
      <c r="K164" s="119"/>
      <c r="L164" s="88"/>
      <c r="M164" s="119"/>
      <c r="N164" s="88"/>
      <c r="O164" s="145">
        <f t="shared" si="17"/>
        <v>-36000</v>
      </c>
    </row>
    <row r="165" spans="1:23" x14ac:dyDescent="0.2">
      <c r="A165" s="15" t="s">
        <v>385</v>
      </c>
      <c r="B165" s="217"/>
      <c r="C165" s="102">
        <f>SUM(C162,C164)</f>
        <v>2216642</v>
      </c>
      <c r="D165" s="240"/>
      <c r="E165" s="119"/>
      <c r="F165" s="88"/>
      <c r="G165" s="119"/>
      <c r="H165" s="88"/>
      <c r="I165" s="119">
        <f>SUM(I162,I164)</f>
        <v>2216642</v>
      </c>
      <c r="J165" s="88"/>
      <c r="K165" s="119"/>
      <c r="L165" s="88"/>
      <c r="M165" s="119"/>
      <c r="N165" s="88"/>
      <c r="O165" s="145">
        <f t="shared" si="17"/>
        <v>2216642</v>
      </c>
    </row>
    <row r="166" spans="1:23" x14ac:dyDescent="0.2">
      <c r="A166" s="53" t="s">
        <v>485</v>
      </c>
      <c r="B166" s="239"/>
      <c r="C166" s="366"/>
      <c r="D166" s="255"/>
      <c r="E166" s="116"/>
      <c r="F166" s="112"/>
      <c r="G166" s="116"/>
      <c r="H166" s="112"/>
      <c r="I166" s="116"/>
      <c r="J166" s="112"/>
      <c r="K166" s="116"/>
      <c r="L166" s="112"/>
      <c r="M166" s="116"/>
      <c r="N166" s="112"/>
      <c r="O166" s="145">
        <f t="shared" si="17"/>
        <v>0</v>
      </c>
    </row>
    <row r="167" spans="1:23" x14ac:dyDescent="0.2">
      <c r="A167" s="11" t="s">
        <v>30</v>
      </c>
      <c r="B167" s="217" t="s">
        <v>144</v>
      </c>
      <c r="C167" s="102">
        <f>SUM(D167:N167)</f>
        <v>305000</v>
      </c>
      <c r="D167" s="240">
        <v>0</v>
      </c>
      <c r="E167" s="119"/>
      <c r="F167" s="88"/>
      <c r="G167" s="119"/>
      <c r="H167" s="88"/>
      <c r="I167" s="119"/>
      <c r="J167" s="88">
        <v>5000</v>
      </c>
      <c r="K167" s="119"/>
      <c r="L167" s="88"/>
      <c r="M167" s="119"/>
      <c r="N167" s="88">
        <v>300000</v>
      </c>
      <c r="O167" s="145">
        <f t="shared" si="17"/>
        <v>305000</v>
      </c>
    </row>
    <row r="168" spans="1:23" x14ac:dyDescent="0.2">
      <c r="A168" s="15" t="s">
        <v>385</v>
      </c>
      <c r="B168" s="201"/>
      <c r="C168" s="105">
        <f>SUM(D168:N168)</f>
        <v>305000</v>
      </c>
      <c r="D168" s="203"/>
      <c r="E168" s="118"/>
      <c r="F168" s="117"/>
      <c r="G168" s="117"/>
      <c r="H168" s="117"/>
      <c r="I168" s="117"/>
      <c r="J168" s="117">
        <v>5000</v>
      </c>
      <c r="K168" s="117"/>
      <c r="L168" s="117"/>
      <c r="M168" s="117"/>
      <c r="N168" s="111">
        <v>300000</v>
      </c>
      <c r="O168" s="145">
        <f t="shared" si="17"/>
        <v>305000</v>
      </c>
    </row>
    <row r="169" spans="1:23" x14ac:dyDescent="0.2">
      <c r="A169" s="22" t="s">
        <v>120</v>
      </c>
      <c r="B169" s="22"/>
      <c r="C169" s="205"/>
      <c r="D169" s="205"/>
      <c r="E169" s="123"/>
      <c r="F169" s="122"/>
      <c r="G169" s="123"/>
      <c r="H169" s="122"/>
      <c r="I169" s="123"/>
      <c r="J169" s="122"/>
      <c r="K169" s="123"/>
      <c r="L169" s="122"/>
      <c r="M169" s="122"/>
      <c r="N169" s="122"/>
      <c r="O169" s="145">
        <f t="shared" si="17"/>
        <v>0</v>
      </c>
    </row>
    <row r="170" spans="1:23" x14ac:dyDescent="0.2">
      <c r="A170" s="22" t="s">
        <v>41</v>
      </c>
      <c r="B170" s="22"/>
      <c r="C170" s="240">
        <f t="shared" ref="C170:N170" si="19">SUM(C120,C123,C126,C132,C135,C138,C141,C144,C147,C153,C156,C159,C162,C167,C190,C150)</f>
        <v>4811405</v>
      </c>
      <c r="D170" s="240">
        <f t="shared" si="19"/>
        <v>0</v>
      </c>
      <c r="E170" s="240">
        <f t="shared" si="19"/>
        <v>662536</v>
      </c>
      <c r="F170" s="240">
        <f t="shared" si="19"/>
        <v>5700</v>
      </c>
      <c r="G170" s="240">
        <f t="shared" si="19"/>
        <v>0</v>
      </c>
      <c r="H170" s="240">
        <f t="shared" si="19"/>
        <v>75000</v>
      </c>
      <c r="I170" s="240">
        <f t="shared" si="19"/>
        <v>2252642</v>
      </c>
      <c r="J170" s="240">
        <f t="shared" si="19"/>
        <v>133918</v>
      </c>
      <c r="K170" s="240">
        <f t="shared" si="19"/>
        <v>22787</v>
      </c>
      <c r="L170" s="240">
        <f t="shared" si="19"/>
        <v>96638</v>
      </c>
      <c r="M170" s="240">
        <f t="shared" si="19"/>
        <v>360</v>
      </c>
      <c r="N170" s="240">
        <f t="shared" si="19"/>
        <v>1561824</v>
      </c>
      <c r="O170" s="145">
        <f t="shared" si="17"/>
        <v>4811405</v>
      </c>
      <c r="P170" s="145">
        <f>SUM(E170:N170)</f>
        <v>4811405</v>
      </c>
    </row>
    <row r="171" spans="1:23" x14ac:dyDescent="0.2">
      <c r="A171" s="22" t="s">
        <v>416</v>
      </c>
      <c r="B171" s="22"/>
      <c r="C171" s="240">
        <f>SUM(C23,C37,C45,C86,C94,C111,C164,)</f>
        <v>210720</v>
      </c>
      <c r="D171" s="240">
        <f t="shared" ref="D171:N171" si="20">SUM(D23,D37,D45,D86,D94,D111,D164,)</f>
        <v>0</v>
      </c>
      <c r="E171" s="240">
        <f t="shared" si="20"/>
        <v>30958</v>
      </c>
      <c r="F171" s="240">
        <f t="shared" si="20"/>
        <v>0</v>
      </c>
      <c r="G171" s="240">
        <f t="shared" si="20"/>
        <v>0</v>
      </c>
      <c r="H171" s="240">
        <f t="shared" si="20"/>
        <v>-75000</v>
      </c>
      <c r="I171" s="240">
        <f t="shared" si="20"/>
        <v>-36000</v>
      </c>
      <c r="J171" s="240">
        <f t="shared" si="20"/>
        <v>0</v>
      </c>
      <c r="K171" s="240">
        <f t="shared" si="20"/>
        <v>1977</v>
      </c>
      <c r="L171" s="240">
        <f t="shared" si="20"/>
        <v>-35828</v>
      </c>
      <c r="M171" s="240">
        <f t="shared" si="20"/>
        <v>0</v>
      </c>
      <c r="N171" s="240">
        <f t="shared" si="20"/>
        <v>324613</v>
      </c>
      <c r="O171" s="145">
        <f t="shared" si="17"/>
        <v>210720</v>
      </c>
      <c r="P171" s="145"/>
    </row>
    <row r="172" spans="1:23" x14ac:dyDescent="0.2">
      <c r="A172" s="45" t="s">
        <v>385</v>
      </c>
      <c r="B172" s="22"/>
      <c r="C172" s="240">
        <f>SUM(C170:C171)</f>
        <v>5022125</v>
      </c>
      <c r="D172" s="240">
        <f t="shared" ref="D172:N172" si="21">SUM(D170:D171)</f>
        <v>0</v>
      </c>
      <c r="E172" s="240">
        <f t="shared" si="21"/>
        <v>693494</v>
      </c>
      <c r="F172" s="240">
        <f t="shared" si="21"/>
        <v>5700</v>
      </c>
      <c r="G172" s="240">
        <f t="shared" si="21"/>
        <v>0</v>
      </c>
      <c r="H172" s="240">
        <f t="shared" si="21"/>
        <v>0</v>
      </c>
      <c r="I172" s="240">
        <f t="shared" si="21"/>
        <v>2216642</v>
      </c>
      <c r="J172" s="240">
        <f t="shared" si="21"/>
        <v>133918</v>
      </c>
      <c r="K172" s="240">
        <f t="shared" si="21"/>
        <v>24764</v>
      </c>
      <c r="L172" s="240">
        <f t="shared" si="21"/>
        <v>60810</v>
      </c>
      <c r="M172" s="240">
        <f t="shared" si="21"/>
        <v>360</v>
      </c>
      <c r="N172" s="240">
        <f t="shared" si="21"/>
        <v>1886437</v>
      </c>
      <c r="O172" s="145">
        <f t="shared" si="17"/>
        <v>5022125</v>
      </c>
      <c r="P172" s="145"/>
    </row>
    <row r="173" spans="1:23" x14ac:dyDescent="0.2">
      <c r="A173" s="10" t="s">
        <v>43</v>
      </c>
      <c r="B173" s="10"/>
      <c r="C173" s="366"/>
      <c r="D173" s="7"/>
      <c r="E173" s="114"/>
      <c r="F173" s="112"/>
      <c r="G173" s="112"/>
      <c r="H173" s="116"/>
      <c r="I173" s="112"/>
      <c r="J173" s="112"/>
      <c r="K173" s="112"/>
      <c r="L173" s="112"/>
      <c r="M173" s="114"/>
      <c r="N173" s="114"/>
      <c r="O173" s="145">
        <f t="shared" si="17"/>
        <v>0</v>
      </c>
      <c r="P173" s="5"/>
      <c r="Q173" s="5"/>
      <c r="R173" s="5"/>
      <c r="S173" s="5"/>
      <c r="T173" s="5"/>
      <c r="U173" s="5"/>
      <c r="V173" s="5"/>
      <c r="W173" s="5"/>
    </row>
    <row r="174" spans="1:23" x14ac:dyDescent="0.2">
      <c r="A174" s="11" t="s">
        <v>40</v>
      </c>
      <c r="B174" s="11"/>
      <c r="C174" s="240">
        <f>SUM(D174:M174)</f>
        <v>-1223718</v>
      </c>
      <c r="D174" s="240"/>
      <c r="E174" s="335">
        <v>-511787</v>
      </c>
      <c r="F174" s="88"/>
      <c r="G174" s="88">
        <v>0</v>
      </c>
      <c r="H174" s="119">
        <v>0</v>
      </c>
      <c r="I174" s="88">
        <v>-711931</v>
      </c>
      <c r="J174" s="88"/>
      <c r="K174" s="88">
        <v>0</v>
      </c>
      <c r="L174" s="88">
        <v>0</v>
      </c>
      <c r="M174" s="109">
        <v>0</v>
      </c>
      <c r="N174" s="109">
        <v>0</v>
      </c>
      <c r="O174" s="145">
        <f t="shared" si="17"/>
        <v>-1223718</v>
      </c>
      <c r="P174" s="5"/>
      <c r="Q174" s="5"/>
      <c r="R174" s="5"/>
      <c r="S174" s="5"/>
      <c r="T174" s="5"/>
      <c r="U174" s="5"/>
      <c r="V174" s="5"/>
      <c r="W174" s="5"/>
    </row>
    <row r="175" spans="1:23" x14ac:dyDescent="0.2">
      <c r="A175" s="15" t="s">
        <v>386</v>
      </c>
      <c r="B175" s="15"/>
      <c r="C175" s="203">
        <f>SUM(D175:M175)</f>
        <v>-1229319</v>
      </c>
      <c r="D175" s="203"/>
      <c r="E175" s="286">
        <v>-547327</v>
      </c>
      <c r="F175" s="111"/>
      <c r="G175" s="111"/>
      <c r="H175" s="118"/>
      <c r="I175" s="111">
        <v>-681992</v>
      </c>
      <c r="J175" s="111"/>
      <c r="K175" s="111"/>
      <c r="L175" s="111"/>
      <c r="M175" s="108"/>
      <c r="N175" s="108"/>
      <c r="O175" s="145">
        <f t="shared" si="17"/>
        <v>-1229319</v>
      </c>
      <c r="P175" s="5"/>
      <c r="Q175" s="5"/>
      <c r="R175" s="5"/>
      <c r="S175" s="5"/>
      <c r="T175" s="5"/>
      <c r="U175" s="5"/>
      <c r="V175" s="5"/>
      <c r="W175" s="5"/>
    </row>
    <row r="176" spans="1:23" x14ac:dyDescent="0.2">
      <c r="A176" s="11" t="s">
        <v>121</v>
      </c>
      <c r="B176" s="11"/>
      <c r="C176" s="205"/>
      <c r="D176" s="19"/>
      <c r="E176" s="119"/>
      <c r="F176" s="88"/>
      <c r="G176" s="88"/>
      <c r="H176" s="119"/>
      <c r="I176" s="88"/>
      <c r="J176" s="88"/>
      <c r="K176" s="88"/>
      <c r="L176" s="88"/>
      <c r="M176" s="109"/>
      <c r="N176" s="109"/>
      <c r="O176" s="145">
        <f t="shared" si="17"/>
        <v>0</v>
      </c>
      <c r="P176" s="5"/>
      <c r="Q176" s="5"/>
      <c r="R176" s="5"/>
      <c r="S176" s="5"/>
      <c r="T176" s="5"/>
      <c r="U176" s="5"/>
      <c r="V176" s="5"/>
      <c r="W176" s="5"/>
    </row>
    <row r="177" spans="1:23" x14ac:dyDescent="0.2">
      <c r="A177" s="11" t="s">
        <v>41</v>
      </c>
      <c r="B177" s="11"/>
      <c r="C177" s="240">
        <f>SUM(D177:M177)</f>
        <v>-287430</v>
      </c>
      <c r="D177" s="240"/>
      <c r="E177" s="119"/>
      <c r="F177" s="88"/>
      <c r="G177" s="88">
        <v>0</v>
      </c>
      <c r="H177" s="88">
        <v>0</v>
      </c>
      <c r="I177" s="88">
        <v>-287430</v>
      </c>
      <c r="J177" s="88">
        <v>0</v>
      </c>
      <c r="K177" s="88">
        <v>0</v>
      </c>
      <c r="L177" s="88">
        <v>0</v>
      </c>
      <c r="M177" s="88">
        <v>0</v>
      </c>
      <c r="N177" s="88">
        <v>0</v>
      </c>
      <c r="O177" s="145">
        <f t="shared" si="17"/>
        <v>-287430</v>
      </c>
      <c r="P177" s="5"/>
      <c r="Q177" s="5"/>
      <c r="R177" s="5"/>
      <c r="S177" s="5"/>
      <c r="T177" s="5"/>
      <c r="U177" s="5"/>
      <c r="V177" s="5"/>
      <c r="W177" s="5"/>
    </row>
    <row r="178" spans="1:23" x14ac:dyDescent="0.2">
      <c r="A178" s="15" t="s">
        <v>385</v>
      </c>
      <c r="B178" s="11"/>
      <c r="C178" s="240">
        <f>SUM(D178:M178)</f>
        <v>-294296</v>
      </c>
      <c r="D178" s="203"/>
      <c r="E178" s="119"/>
      <c r="F178" s="88"/>
      <c r="G178" s="88"/>
      <c r="H178" s="119"/>
      <c r="I178" s="88">
        <v>-294296</v>
      </c>
      <c r="J178" s="88"/>
      <c r="K178" s="88"/>
      <c r="L178" s="88"/>
      <c r="M178" s="109"/>
      <c r="N178" s="109"/>
      <c r="O178" s="145">
        <f t="shared" si="17"/>
        <v>-294296</v>
      </c>
      <c r="P178" s="5"/>
      <c r="Q178" s="5"/>
      <c r="R178" s="5"/>
      <c r="S178" s="5"/>
      <c r="T178" s="5"/>
      <c r="U178" s="5"/>
      <c r="V178" s="5"/>
      <c r="W178" s="5"/>
    </row>
    <row r="179" spans="1:23" x14ac:dyDescent="0.2">
      <c r="A179" s="53" t="s">
        <v>42</v>
      </c>
      <c r="B179" s="53"/>
      <c r="C179" s="373"/>
      <c r="D179" s="46"/>
      <c r="E179" s="129"/>
      <c r="F179" s="127"/>
      <c r="G179" s="129"/>
      <c r="H179" s="127"/>
      <c r="I179" s="129"/>
      <c r="J179" s="127"/>
      <c r="K179" s="129"/>
      <c r="L179" s="127"/>
      <c r="M179" s="129"/>
      <c r="N179" s="127"/>
      <c r="O179" s="145">
        <f t="shared" si="17"/>
        <v>0</v>
      </c>
      <c r="P179" s="5"/>
      <c r="Q179" s="5"/>
      <c r="R179" s="5"/>
      <c r="S179" s="5"/>
      <c r="T179" s="5"/>
      <c r="U179" s="5"/>
      <c r="V179" s="5"/>
      <c r="W179" s="5"/>
    </row>
    <row r="180" spans="1:23" x14ac:dyDescent="0.2">
      <c r="A180" s="340" t="s">
        <v>40</v>
      </c>
      <c r="B180" s="63"/>
      <c r="C180" s="394">
        <f>SUM(C170,C174,C177)</f>
        <v>3300257</v>
      </c>
      <c r="D180" s="337">
        <f>SUM(D170,D174,D177)</f>
        <v>0</v>
      </c>
      <c r="E180" s="336">
        <f>SUM(E170:E177)</f>
        <v>327874</v>
      </c>
      <c r="F180" s="337">
        <f>SUM(F170,F174,F177)</f>
        <v>5700</v>
      </c>
      <c r="G180" s="336">
        <f t="shared" ref="G180:N180" si="22">SUM(G170,G174,G177)</f>
        <v>0</v>
      </c>
      <c r="H180" s="337">
        <f t="shared" si="22"/>
        <v>75000</v>
      </c>
      <c r="I180" s="336">
        <f t="shared" si="22"/>
        <v>1253281</v>
      </c>
      <c r="J180" s="337">
        <f t="shared" si="22"/>
        <v>133918</v>
      </c>
      <c r="K180" s="336">
        <f t="shared" si="22"/>
        <v>22787</v>
      </c>
      <c r="L180" s="337">
        <f t="shared" si="22"/>
        <v>96638</v>
      </c>
      <c r="M180" s="336">
        <f t="shared" si="22"/>
        <v>360</v>
      </c>
      <c r="N180" s="337">
        <f t="shared" si="22"/>
        <v>1561824</v>
      </c>
      <c r="O180" s="145">
        <f t="shared" si="17"/>
        <v>3477382</v>
      </c>
      <c r="P180" s="5"/>
      <c r="Q180" s="5"/>
      <c r="R180" s="5"/>
      <c r="S180" s="5"/>
      <c r="T180" s="5"/>
      <c r="U180" s="5"/>
      <c r="V180" s="5"/>
      <c r="W180" s="5"/>
    </row>
    <row r="181" spans="1:23" x14ac:dyDescent="0.2">
      <c r="A181" s="45" t="s">
        <v>386</v>
      </c>
      <c r="B181" s="45"/>
      <c r="C181" s="342">
        <f>SUM(C172,C175,C178)</f>
        <v>3498510</v>
      </c>
      <c r="D181" s="206">
        <f t="shared" ref="D181:N181" si="23">SUM(D172,D175,D178)</f>
        <v>0</v>
      </c>
      <c r="E181" s="342">
        <f t="shared" si="23"/>
        <v>146167</v>
      </c>
      <c r="F181" s="206">
        <f t="shared" si="23"/>
        <v>5700</v>
      </c>
      <c r="G181" s="342">
        <f t="shared" si="23"/>
        <v>0</v>
      </c>
      <c r="H181" s="206">
        <f t="shared" si="23"/>
        <v>0</v>
      </c>
      <c r="I181" s="342">
        <f t="shared" si="23"/>
        <v>1240354</v>
      </c>
      <c r="J181" s="206">
        <f t="shared" si="23"/>
        <v>133918</v>
      </c>
      <c r="K181" s="342">
        <f t="shared" si="23"/>
        <v>24764</v>
      </c>
      <c r="L181" s="206">
        <f t="shared" si="23"/>
        <v>60810</v>
      </c>
      <c r="M181" s="342">
        <f t="shared" si="23"/>
        <v>360</v>
      </c>
      <c r="N181" s="206">
        <f t="shared" si="23"/>
        <v>1886437</v>
      </c>
      <c r="O181" s="145">
        <f t="shared" si="17"/>
        <v>3498510</v>
      </c>
      <c r="P181" s="5"/>
      <c r="Q181" s="5"/>
      <c r="R181" s="5"/>
      <c r="S181" s="5"/>
      <c r="T181" s="5"/>
      <c r="U181" s="5"/>
      <c r="V181" s="5"/>
      <c r="W181" s="5"/>
    </row>
    <row r="182" spans="1:23" x14ac:dyDescent="0.2">
      <c r="A182" s="56" t="s">
        <v>146</v>
      </c>
      <c r="B182" s="56"/>
      <c r="C182" s="337">
        <f>C180-(C184+C186)</f>
        <v>2912910</v>
      </c>
      <c r="D182" s="337">
        <f t="shared" ref="D182:N182" si="24">D180-(D184+D186)</f>
        <v>0</v>
      </c>
      <c r="E182" s="337">
        <f t="shared" si="24"/>
        <v>327874</v>
      </c>
      <c r="F182" s="337">
        <f t="shared" si="24"/>
        <v>5700</v>
      </c>
      <c r="G182" s="337">
        <f t="shared" si="24"/>
        <v>0</v>
      </c>
      <c r="H182" s="337">
        <f t="shared" si="24"/>
        <v>75000</v>
      </c>
      <c r="I182" s="341">
        <f t="shared" si="24"/>
        <v>1170934</v>
      </c>
      <c r="J182" s="337">
        <f t="shared" si="24"/>
        <v>128918</v>
      </c>
      <c r="K182" s="337">
        <f t="shared" si="24"/>
        <v>22787</v>
      </c>
      <c r="L182" s="337">
        <f t="shared" si="24"/>
        <v>96638</v>
      </c>
      <c r="M182" s="337">
        <f t="shared" si="24"/>
        <v>360</v>
      </c>
      <c r="N182" s="337">
        <f t="shared" si="24"/>
        <v>1261824</v>
      </c>
      <c r="O182" s="145">
        <f t="shared" si="17"/>
        <v>3090035</v>
      </c>
      <c r="P182" s="5"/>
      <c r="Q182" s="5"/>
      <c r="R182" s="5"/>
      <c r="S182" s="5"/>
      <c r="T182" s="5"/>
      <c r="U182" s="5"/>
      <c r="V182" s="5"/>
      <c r="W182" s="5"/>
    </row>
    <row r="183" spans="1:23" x14ac:dyDescent="0.2">
      <c r="A183" s="45" t="s">
        <v>387</v>
      </c>
      <c r="B183" s="45"/>
      <c r="C183" s="206">
        <f>C181-(C185+C187)</f>
        <v>3111546</v>
      </c>
      <c r="D183" s="206">
        <f t="shared" ref="D183:N183" si="25">D181-(D185+D187)</f>
        <v>0</v>
      </c>
      <c r="E183" s="206">
        <f t="shared" si="25"/>
        <v>146167</v>
      </c>
      <c r="F183" s="206">
        <f t="shared" si="25"/>
        <v>5700</v>
      </c>
      <c r="G183" s="206">
        <f t="shared" si="25"/>
        <v>0</v>
      </c>
      <c r="H183" s="206">
        <f t="shared" si="25"/>
        <v>0</v>
      </c>
      <c r="I183" s="206">
        <f t="shared" si="25"/>
        <v>1158390</v>
      </c>
      <c r="J183" s="206">
        <f t="shared" si="25"/>
        <v>128918</v>
      </c>
      <c r="K183" s="206">
        <f t="shared" si="25"/>
        <v>24764</v>
      </c>
      <c r="L183" s="206">
        <f t="shared" si="25"/>
        <v>60810</v>
      </c>
      <c r="M183" s="206">
        <f t="shared" si="25"/>
        <v>360</v>
      </c>
      <c r="N183" s="206">
        <f t="shared" si="25"/>
        <v>1586437</v>
      </c>
      <c r="O183" s="145">
        <f t="shared" si="17"/>
        <v>3111546</v>
      </c>
      <c r="P183" s="5"/>
      <c r="Q183" s="5"/>
      <c r="R183" s="5"/>
      <c r="S183" s="5"/>
      <c r="T183" s="5"/>
      <c r="U183" s="5"/>
      <c r="V183" s="5"/>
      <c r="W183" s="5"/>
    </row>
    <row r="184" spans="1:23" x14ac:dyDescent="0.2">
      <c r="A184" s="53" t="s">
        <v>147</v>
      </c>
      <c r="B184" s="53"/>
      <c r="C184" s="338">
        <f>SUM(D184:N184)</f>
        <v>330501</v>
      </c>
      <c r="D184" s="338">
        <f>SUM(D60,D100,D106,D117,D138,D141,D167)</f>
        <v>0</v>
      </c>
      <c r="E184" s="338">
        <f>SUM(E60,E100,E106,E117,E138,E141,E167)</f>
        <v>0</v>
      </c>
      <c r="F184" s="338">
        <f>SUM(F60,F100,F106,F117,F138,F141,F167)</f>
        <v>0</v>
      </c>
      <c r="G184" s="338">
        <f>SUM(G60,G100,G106,G117,G138,G141,G167)</f>
        <v>0</v>
      </c>
      <c r="H184" s="338">
        <f>SUM(H60,H100,H106,H117,H138,H141,H167)</f>
        <v>0</v>
      </c>
      <c r="I184" s="338">
        <v>25501</v>
      </c>
      <c r="J184" s="338">
        <f>SUM(J60,J100,J106,J117,J138,J141,J167)</f>
        <v>5000</v>
      </c>
      <c r="K184" s="338">
        <f>SUM(K60,K100,K106,K117,K138,K141,K167)</f>
        <v>0</v>
      </c>
      <c r="L184" s="338">
        <f>SUM(L60,L100,L106,L117,L138,L141,L167)</f>
        <v>0</v>
      </c>
      <c r="M184" s="338">
        <f>SUM(M60,M100,M106,M117,M138,M141,M167)</f>
        <v>0</v>
      </c>
      <c r="N184" s="338">
        <f>SUM(N60,N100,N106,N117,N138,N141,N167)</f>
        <v>300000</v>
      </c>
      <c r="O184" s="145">
        <f t="shared" si="17"/>
        <v>330501</v>
      </c>
      <c r="P184" s="5"/>
      <c r="Q184" s="5"/>
      <c r="R184" s="5"/>
      <c r="S184" s="5"/>
      <c r="T184" s="5"/>
      <c r="U184" s="5"/>
      <c r="V184" s="5"/>
      <c r="W184" s="5"/>
    </row>
    <row r="185" spans="1:23" x14ac:dyDescent="0.2">
      <c r="A185" s="45" t="s">
        <v>388</v>
      </c>
      <c r="B185" s="45"/>
      <c r="C185" s="206">
        <f>SUM(D185:N185)</f>
        <v>330068</v>
      </c>
      <c r="D185" s="206"/>
      <c r="E185" s="206"/>
      <c r="F185" s="206"/>
      <c r="G185" s="206"/>
      <c r="H185" s="206"/>
      <c r="I185" s="206">
        <v>25068</v>
      </c>
      <c r="J185" s="206">
        <v>5000</v>
      </c>
      <c r="K185" s="206"/>
      <c r="L185" s="206"/>
      <c r="M185" s="206"/>
      <c r="N185" s="206">
        <v>300000</v>
      </c>
      <c r="O185" s="145">
        <f t="shared" si="17"/>
        <v>330068</v>
      </c>
      <c r="P185" s="5"/>
      <c r="Q185" s="5"/>
      <c r="R185" s="5"/>
      <c r="S185" s="5"/>
      <c r="T185" s="5"/>
      <c r="U185" s="5"/>
      <c r="V185" s="5"/>
      <c r="W185" s="5"/>
    </row>
    <row r="186" spans="1:23" x14ac:dyDescent="0.2">
      <c r="A186" s="53" t="s">
        <v>148</v>
      </c>
      <c r="B186" s="53"/>
      <c r="C186" s="338">
        <f>SUM(D186:N186)</f>
        <v>56846</v>
      </c>
      <c r="D186" s="338">
        <f>SUM(D12)</f>
        <v>0</v>
      </c>
      <c r="E186" s="127">
        <f>SUM(E12)</f>
        <v>0</v>
      </c>
      <c r="F186" s="127">
        <f>SUM(F12)</f>
        <v>0</v>
      </c>
      <c r="G186" s="127">
        <f>SUM(G12)</f>
        <v>0</v>
      </c>
      <c r="H186" s="127">
        <f>SUM(H12)</f>
        <v>0</v>
      </c>
      <c r="I186" s="127">
        <v>56846</v>
      </c>
      <c r="J186" s="127">
        <f>SUM(J12)</f>
        <v>0</v>
      </c>
      <c r="K186" s="127">
        <f>SUM(K12)</f>
        <v>0</v>
      </c>
      <c r="L186" s="127">
        <f>SUM(L12)</f>
        <v>0</v>
      </c>
      <c r="M186" s="127">
        <f>SUM(M12)</f>
        <v>0</v>
      </c>
      <c r="N186" s="127">
        <f>SUM(N12)</f>
        <v>0</v>
      </c>
      <c r="O186" s="145">
        <f t="shared" si="17"/>
        <v>56846</v>
      </c>
      <c r="P186" s="5"/>
      <c r="Q186" s="5"/>
      <c r="R186" s="5"/>
      <c r="S186" s="5"/>
      <c r="T186" s="5"/>
      <c r="U186" s="5"/>
      <c r="V186" s="5"/>
      <c r="W186" s="5"/>
    </row>
    <row r="187" spans="1:23" x14ac:dyDescent="0.2">
      <c r="A187" s="63" t="s">
        <v>389</v>
      </c>
      <c r="B187" s="339"/>
      <c r="C187" s="337">
        <f>SUM(D187:N187)</f>
        <v>56896</v>
      </c>
      <c r="D187" s="161"/>
      <c r="E187" s="124"/>
      <c r="F187" s="124"/>
      <c r="G187" s="122"/>
      <c r="H187" s="123"/>
      <c r="I187" s="124">
        <v>56896</v>
      </c>
      <c r="J187" s="124"/>
      <c r="K187" s="124"/>
      <c r="L187" s="124"/>
      <c r="M187" s="122"/>
      <c r="N187" s="123"/>
      <c r="O187" s="145">
        <f t="shared" si="17"/>
        <v>56896</v>
      </c>
      <c r="P187" s="5"/>
      <c r="Q187" s="26"/>
      <c r="R187" s="5"/>
      <c r="S187" s="5"/>
      <c r="T187" s="5"/>
      <c r="U187" s="5"/>
      <c r="V187" s="5"/>
      <c r="W187" s="5"/>
    </row>
    <row r="188" spans="1:23" x14ac:dyDescent="0.2">
      <c r="A188" s="21" t="s">
        <v>127</v>
      </c>
      <c r="B188" s="5"/>
      <c r="C188" s="5"/>
      <c r="D188" s="186"/>
      <c r="E188" s="123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x14ac:dyDescent="0.2">
      <c r="A189" s="1" t="s">
        <v>115</v>
      </c>
      <c r="B189" s="1"/>
      <c r="C189" s="1"/>
      <c r="D189" s="187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5"/>
      <c r="P189" s="5"/>
      <c r="Q189" s="5"/>
      <c r="R189" s="5"/>
      <c r="S189" s="5"/>
      <c r="T189" s="5"/>
      <c r="U189" s="5"/>
      <c r="V189" s="5"/>
      <c r="W189" s="5"/>
    </row>
    <row r="190" spans="1:23" x14ac:dyDescent="0.2">
      <c r="A190" s="168" t="s">
        <v>199</v>
      </c>
      <c r="B190" s="168"/>
      <c r="C190" s="276">
        <f t="shared" ref="C190:N190" si="26">SUM(C12,C15,C18,C21,C26,C29,C40,C43,C48,C51,C54,C57,C60,C63,C66,C72,C75,C78,C81,C89,C97,C100,C103,C106,C109,C114,C117,)</f>
        <v>2245006</v>
      </c>
      <c r="D190" s="276">
        <f t="shared" si="26"/>
        <v>0</v>
      </c>
      <c r="E190" s="276">
        <f t="shared" si="26"/>
        <v>662536</v>
      </c>
      <c r="F190" s="276">
        <f t="shared" si="26"/>
        <v>5700</v>
      </c>
      <c r="G190" s="276">
        <f t="shared" si="26"/>
        <v>0</v>
      </c>
      <c r="H190" s="276">
        <f t="shared" si="26"/>
        <v>75000</v>
      </c>
      <c r="I190" s="276">
        <f t="shared" si="26"/>
        <v>0</v>
      </c>
      <c r="J190" s="276">
        <f t="shared" si="26"/>
        <v>120161</v>
      </c>
      <c r="K190" s="276">
        <f t="shared" si="26"/>
        <v>22787</v>
      </c>
      <c r="L190" s="276">
        <f t="shared" si="26"/>
        <v>96638</v>
      </c>
      <c r="M190" s="276">
        <f t="shared" si="26"/>
        <v>360</v>
      </c>
      <c r="N190" s="276">
        <f t="shared" si="26"/>
        <v>1261824</v>
      </c>
      <c r="O190" s="150">
        <f>SUM(O12,O18,O21,O29,O43,O48,O51,O54,O57,O63,O66,O72,O75,O78,O81,O89,O97,O103,O106,O109,O117,O120,O135,O138,O141,O15,O60)</f>
        <v>2232306</v>
      </c>
      <c r="P190" s="5"/>
      <c r="Q190" s="5"/>
      <c r="R190" s="5"/>
      <c r="S190" s="5"/>
      <c r="T190" s="5"/>
      <c r="U190" s="5"/>
      <c r="V190" s="5"/>
      <c r="W190" s="5"/>
    </row>
    <row r="191" spans="1:23" x14ac:dyDescent="0.2">
      <c r="A191" s="1"/>
      <c r="B191" s="1"/>
      <c r="C191" s="1"/>
      <c r="D191" s="276">
        <f>SUM(E190:N190)</f>
        <v>2245006</v>
      </c>
      <c r="E191" s="150"/>
      <c r="F191" s="150"/>
      <c r="G191" s="150"/>
      <c r="H191" s="150"/>
      <c r="I191" s="150"/>
      <c r="J191" s="150"/>
      <c r="K191" s="150"/>
      <c r="L191" s="150"/>
      <c r="M191" s="150"/>
      <c r="N191" s="150"/>
      <c r="O191" s="5"/>
      <c r="P191" s="5"/>
      <c r="Q191" s="5"/>
      <c r="R191" s="5"/>
      <c r="S191" s="5"/>
      <c r="T191" s="5"/>
      <c r="U191" s="5"/>
      <c r="V191" s="5"/>
      <c r="W191" s="5"/>
    </row>
    <row r="192" spans="1:23" x14ac:dyDescent="0.2">
      <c r="A192" s="1"/>
      <c r="B192" s="1"/>
      <c r="C192" s="1"/>
      <c r="D192" s="187"/>
      <c r="E192" s="150"/>
      <c r="F192" s="150"/>
      <c r="G192" s="150"/>
      <c r="H192" s="150"/>
      <c r="I192" s="150"/>
      <c r="J192" s="150"/>
      <c r="K192" s="150"/>
      <c r="L192" s="150"/>
      <c r="M192" s="150"/>
      <c r="N192" s="150"/>
      <c r="O192" s="5"/>
      <c r="P192" s="5"/>
      <c r="Q192" s="5"/>
      <c r="R192" s="5"/>
      <c r="S192" s="5"/>
      <c r="T192" s="5"/>
      <c r="U192" s="5"/>
      <c r="V192" s="5"/>
      <c r="W192" s="5"/>
    </row>
    <row r="193" spans="1:23" x14ac:dyDescent="0.2">
      <c r="A193" s="1" t="s">
        <v>278</v>
      </c>
      <c r="B193" s="150">
        <v>231132</v>
      </c>
      <c r="C193" s="150"/>
      <c r="D193" s="187"/>
      <c r="E193" s="150"/>
      <c r="F193" s="150"/>
      <c r="G193" s="150"/>
      <c r="H193" s="150"/>
      <c r="I193" s="150"/>
      <c r="J193" s="150"/>
      <c r="K193" s="150"/>
      <c r="L193" s="150"/>
      <c r="M193" s="150"/>
      <c r="N193" s="150"/>
      <c r="O193" s="5"/>
      <c r="P193" s="5"/>
      <c r="Q193" s="5"/>
      <c r="R193" s="5"/>
      <c r="S193" s="5"/>
      <c r="T193" s="5"/>
      <c r="U193" s="5"/>
      <c r="V193" s="5"/>
      <c r="W193" s="5"/>
    </row>
    <row r="194" spans="1:23" x14ac:dyDescent="0.2">
      <c r="A194" s="5" t="s">
        <v>279</v>
      </c>
      <c r="B194" s="113">
        <v>175970</v>
      </c>
      <c r="C194" s="113"/>
      <c r="D194" s="186"/>
      <c r="E194" s="113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x14ac:dyDescent="0.2">
      <c r="A195" s="5" t="s">
        <v>280</v>
      </c>
      <c r="B195" s="113">
        <v>-1133</v>
      </c>
      <c r="C195" s="113"/>
      <c r="D195" s="186"/>
      <c r="E195" s="113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x14ac:dyDescent="0.2">
      <c r="A196" s="5" t="s">
        <v>281</v>
      </c>
      <c r="B196" s="113">
        <v>14820</v>
      </c>
      <c r="C196" s="113"/>
      <c r="D196" s="186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x14ac:dyDescent="0.2">
      <c r="A197" s="5" t="s">
        <v>282</v>
      </c>
      <c r="B197" s="113">
        <f>SUM(B193:B196)</f>
        <v>420789</v>
      </c>
      <c r="C197" s="113"/>
      <c r="D197" s="186"/>
      <c r="E197" s="113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x14ac:dyDescent="0.2">
      <c r="A198" s="5"/>
      <c r="B198" s="5">
        <v>-998609</v>
      </c>
      <c r="C198" s="5"/>
      <c r="D198" s="186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x14ac:dyDescent="0.2">
      <c r="A199" s="5"/>
      <c r="B199" s="113">
        <f>SUM(B197:B198)</f>
        <v>-577820</v>
      </c>
      <c r="C199" s="113"/>
      <c r="D199" s="186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x14ac:dyDescent="0.2">
      <c r="A200" s="5" t="s">
        <v>543</v>
      </c>
      <c r="B200" s="5"/>
      <c r="C200" s="113">
        <f>SUM(C13,C16,C19,C24,C27,C38,C41,C46,C49,C52,C55,C58,C61,C64,C67,C70,C73,C76,C79,C87,C90,C95,C98,C101,C104,C107,C112,)</f>
        <v>2479026</v>
      </c>
      <c r="D200" s="113">
        <f t="shared" ref="D200:N200" si="27">SUM(D13,D16,D19,D24,D27,D38,D41,D46,D49,D52,D55,D58,D61,D64,D67,D70,D73,D76,D79,D87,D90,D95,D98,D101,D104,D107,D112,)</f>
        <v>0</v>
      </c>
      <c r="E200" s="113">
        <f t="shared" si="27"/>
        <v>693494</v>
      </c>
      <c r="F200" s="113">
        <f t="shared" si="27"/>
        <v>0</v>
      </c>
      <c r="G200" s="113">
        <f t="shared" si="27"/>
        <v>0</v>
      </c>
      <c r="H200" s="113">
        <f t="shared" si="27"/>
        <v>0</v>
      </c>
      <c r="I200" s="113">
        <f t="shared" si="27"/>
        <v>0</v>
      </c>
      <c r="J200" s="113">
        <f t="shared" si="27"/>
        <v>120161</v>
      </c>
      <c r="K200" s="113">
        <f t="shared" si="27"/>
        <v>24764</v>
      </c>
      <c r="L200" s="113">
        <f t="shared" si="27"/>
        <v>53810</v>
      </c>
      <c r="M200" s="113">
        <f t="shared" si="27"/>
        <v>360</v>
      </c>
      <c r="N200" s="113">
        <f t="shared" si="27"/>
        <v>1586437</v>
      </c>
      <c r="O200" s="113">
        <f>SUM(D200:N200)</f>
        <v>2479026</v>
      </c>
      <c r="P200" s="5"/>
      <c r="Q200" s="5"/>
      <c r="R200" s="5"/>
      <c r="S200" s="5"/>
      <c r="T200" s="5"/>
      <c r="U200" s="5"/>
      <c r="V200" s="5"/>
      <c r="W200" s="5"/>
    </row>
    <row r="201" spans="1:23" x14ac:dyDescent="0.2">
      <c r="A201" s="5" t="s">
        <v>544</v>
      </c>
      <c r="B201" s="5"/>
      <c r="C201" s="113">
        <f>SUM(C115,C118,C121,C124,C127,C130,C133,C136,C139,C142,C145,C148,C151,C154,C157,C160,C165,C168)</f>
        <v>2543099</v>
      </c>
      <c r="D201" s="113">
        <f t="shared" ref="D201:N201" si="28">SUM(D115,D118,D121,D124,D127,D130,D133,D136,D139,D142,D145,D148,D151,D154,D157,D160,D165,D168)</f>
        <v>0</v>
      </c>
      <c r="E201" s="113">
        <f t="shared" si="28"/>
        <v>0</v>
      </c>
      <c r="F201" s="113">
        <f t="shared" si="28"/>
        <v>5700</v>
      </c>
      <c r="G201" s="113">
        <f t="shared" si="28"/>
        <v>0</v>
      </c>
      <c r="H201" s="113">
        <f t="shared" si="28"/>
        <v>0</v>
      </c>
      <c r="I201" s="113">
        <f t="shared" si="28"/>
        <v>2216642</v>
      </c>
      <c r="J201" s="113">
        <f t="shared" si="28"/>
        <v>13757</v>
      </c>
      <c r="K201" s="113">
        <f t="shared" si="28"/>
        <v>0</v>
      </c>
      <c r="L201" s="113">
        <f t="shared" si="28"/>
        <v>7000</v>
      </c>
      <c r="M201" s="113">
        <f t="shared" si="28"/>
        <v>0</v>
      </c>
      <c r="N201" s="113">
        <f t="shared" si="28"/>
        <v>300000</v>
      </c>
      <c r="O201" s="113">
        <f>SUM(D201:N201)</f>
        <v>2543099</v>
      </c>
      <c r="P201" s="5"/>
      <c r="Q201" s="5"/>
      <c r="R201" s="5"/>
      <c r="S201" s="5"/>
      <c r="T201" s="5"/>
      <c r="U201" s="5"/>
      <c r="V201" s="5"/>
      <c r="W201" s="5"/>
    </row>
    <row r="202" spans="1:23" x14ac:dyDescent="0.2">
      <c r="A202" s="5"/>
      <c r="B202" s="5"/>
      <c r="C202" s="113">
        <f>SUM(C200:C201)</f>
        <v>5022125</v>
      </c>
      <c r="D202" s="186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x14ac:dyDescent="0.2">
      <c r="A203" s="5"/>
      <c r="B203" s="5"/>
      <c r="C203" s="5"/>
      <c r="D203" s="186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x14ac:dyDescent="0.2">
      <c r="A204" s="5"/>
      <c r="B204" s="5"/>
      <c r="C204" s="5"/>
      <c r="D204" s="186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x14ac:dyDescent="0.2">
      <c r="A205" s="5"/>
      <c r="B205" s="5"/>
      <c r="C205" s="5"/>
      <c r="D205" s="186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x14ac:dyDescent="0.2">
      <c r="A206" s="5"/>
      <c r="B206" s="5"/>
      <c r="C206" s="5"/>
      <c r="D206" s="186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x14ac:dyDescent="0.2">
      <c r="A207" s="5"/>
      <c r="B207" s="5"/>
      <c r="C207" s="5"/>
      <c r="D207" s="186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x14ac:dyDescent="0.2">
      <c r="A208" s="5"/>
      <c r="B208" s="5"/>
      <c r="C208" s="5"/>
      <c r="D208" s="186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x14ac:dyDescent="0.2">
      <c r="A209" s="5"/>
      <c r="B209" s="5"/>
      <c r="C209" s="5"/>
      <c r="D209" s="186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x14ac:dyDescent="0.2">
      <c r="A210" s="5"/>
      <c r="B210" s="5"/>
      <c r="C210" s="5"/>
      <c r="D210" s="186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x14ac:dyDescent="0.2">
      <c r="A211" s="5"/>
      <c r="B211" s="5"/>
      <c r="C211" s="5"/>
      <c r="D211" s="186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x14ac:dyDescent="0.2">
      <c r="A212" s="5"/>
      <c r="B212" s="5"/>
      <c r="C212" s="5"/>
      <c r="D212" s="186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x14ac:dyDescent="0.2">
      <c r="A213" s="5"/>
      <c r="B213" s="5"/>
      <c r="C213" s="5"/>
      <c r="D213" s="186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x14ac:dyDescent="0.2">
      <c r="A214" s="5"/>
      <c r="B214" s="5"/>
      <c r="C214" s="5"/>
      <c r="D214" s="186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x14ac:dyDescent="0.2">
      <c r="A215" s="5"/>
      <c r="B215" s="5"/>
      <c r="C215" s="5"/>
      <c r="D215" s="186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x14ac:dyDescent="0.2">
      <c r="A216" s="5"/>
      <c r="B216" s="5"/>
      <c r="C216" s="5"/>
      <c r="D216" s="186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x14ac:dyDescent="0.2">
      <c r="A217" s="5"/>
      <c r="B217" s="5"/>
      <c r="C217" s="5"/>
      <c r="D217" s="186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x14ac:dyDescent="0.2">
      <c r="A218" s="5"/>
      <c r="B218" s="5"/>
      <c r="C218" s="5"/>
      <c r="D218" s="186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x14ac:dyDescent="0.2">
      <c r="A219" s="5"/>
      <c r="B219" s="5"/>
      <c r="C219" s="5"/>
      <c r="D219" s="186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x14ac:dyDescent="0.2">
      <c r="A220" s="1"/>
      <c r="B220" s="1"/>
      <c r="C220" s="1"/>
      <c r="D220" s="187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23" x14ac:dyDescent="0.2">
      <c r="A221" s="1"/>
      <c r="B221" s="1"/>
      <c r="C221" s="1"/>
      <c r="D221" s="187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23" x14ac:dyDescent="0.2">
      <c r="A222" s="1"/>
      <c r="B222" s="1"/>
      <c r="C222" s="1"/>
      <c r="D222" s="187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23" x14ac:dyDescent="0.2">
      <c r="A223" s="1"/>
      <c r="B223" s="1"/>
      <c r="C223" s="1"/>
      <c r="D223" s="187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23" x14ac:dyDescent="0.2">
      <c r="A224" s="1"/>
      <c r="B224" s="1"/>
      <c r="C224" s="1"/>
      <c r="D224" s="187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87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87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87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87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87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2">
      <c r="A230" s="1"/>
      <c r="B230" s="1"/>
      <c r="C230" s="1"/>
      <c r="D230" s="187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x14ac:dyDescent="0.2">
      <c r="A231" s="1"/>
      <c r="B231" s="1"/>
      <c r="C231" s="1"/>
      <c r="D231" s="187"/>
      <c r="E231" s="1"/>
      <c r="F231" s="1"/>
      <c r="G231" s="1"/>
      <c r="H231" s="1"/>
      <c r="I231" s="1"/>
      <c r="J231" s="1"/>
      <c r="K231" s="1"/>
      <c r="L231" s="1"/>
      <c r="M231" s="1"/>
      <c r="N231" s="1"/>
    </row>
  </sheetData>
  <mergeCells count="14">
    <mergeCell ref="N7:N9"/>
    <mergeCell ref="E10:F10"/>
    <mergeCell ref="I7:I9"/>
    <mergeCell ref="J7:J9"/>
    <mergeCell ref="K7:K9"/>
    <mergeCell ref="L7:L9"/>
    <mergeCell ref="M7:M9"/>
    <mergeCell ref="G10:H10"/>
    <mergeCell ref="G7:H8"/>
    <mergeCell ref="C7:C9"/>
    <mergeCell ref="A7:A9"/>
    <mergeCell ref="B7:B9"/>
    <mergeCell ref="D7:D9"/>
    <mergeCell ref="E7:F8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59" firstPageNumber="4" orientation="landscape" r:id="rId1"/>
  <headerFooter alignWithMargins="0">
    <oddFooter>&amp;P. oldal</oddFooter>
  </headerFooter>
  <rowBreaks count="2" manualBreakCount="2">
    <brk id="61" max="13" man="1"/>
    <brk id="124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80"/>
  <sheetViews>
    <sheetView tabSelected="1" view="pageBreakPreview" zoomScaleNormal="100" zoomScaleSheetLayoutView="100" workbookViewId="0"/>
  </sheetViews>
  <sheetFormatPr defaultRowHeight="12.75" x14ac:dyDescent="0.2"/>
  <cols>
    <col min="1" max="1" width="42.42578125" customWidth="1"/>
    <col min="2" max="3" width="9.5703125" customWidth="1"/>
    <col min="4" max="4" width="10.7109375" style="188" customWidth="1"/>
    <col min="5" max="14" width="10.7109375" customWidth="1"/>
    <col min="15" max="15" width="9.85546875" bestFit="1" customWidth="1"/>
  </cols>
  <sheetData>
    <row r="1" spans="1:14" ht="15.75" x14ac:dyDescent="0.25">
      <c r="A1" s="4" t="s">
        <v>658</v>
      </c>
      <c r="B1" s="4"/>
      <c r="C1" s="4"/>
      <c r="D1" s="6"/>
      <c r="E1" s="4"/>
      <c r="F1" s="4"/>
      <c r="G1" s="4"/>
      <c r="H1" s="4"/>
      <c r="I1" s="5"/>
      <c r="J1" s="5"/>
      <c r="K1" s="5"/>
      <c r="L1" s="5"/>
      <c r="M1" s="5"/>
      <c r="N1" s="5"/>
    </row>
    <row r="2" spans="1:14" ht="15.75" x14ac:dyDescent="0.25">
      <c r="A2" s="4"/>
      <c r="B2" s="4"/>
      <c r="C2" s="4"/>
      <c r="D2" s="6"/>
      <c r="E2" s="4"/>
      <c r="F2" s="4"/>
      <c r="G2" s="4"/>
      <c r="H2" s="4"/>
      <c r="I2" s="5"/>
      <c r="J2" s="5"/>
      <c r="K2" s="5"/>
      <c r="L2" s="5"/>
      <c r="M2" s="5"/>
      <c r="N2" s="5"/>
    </row>
    <row r="3" spans="1:14" ht="15.75" x14ac:dyDescent="0.25">
      <c r="A3" s="4"/>
      <c r="B3" s="4"/>
      <c r="C3" s="4"/>
      <c r="D3" s="6"/>
      <c r="E3" s="4"/>
      <c r="F3" s="4"/>
      <c r="G3" s="6"/>
      <c r="H3" s="6"/>
      <c r="I3" s="6" t="s">
        <v>31</v>
      </c>
      <c r="J3" s="5"/>
      <c r="K3" s="5"/>
      <c r="L3" s="5"/>
      <c r="M3" s="5"/>
      <c r="N3" s="5"/>
    </row>
    <row r="4" spans="1:14" ht="15.75" x14ac:dyDescent="0.25">
      <c r="A4" s="4"/>
      <c r="B4" s="4"/>
      <c r="C4" s="4"/>
      <c r="D4" s="6"/>
      <c r="E4" s="4"/>
      <c r="F4" s="4"/>
      <c r="G4" s="6"/>
      <c r="H4" s="6"/>
      <c r="I4" s="297" t="s">
        <v>382</v>
      </c>
      <c r="J4" s="5"/>
      <c r="K4" s="5"/>
      <c r="L4" s="5"/>
      <c r="M4" s="5"/>
      <c r="N4" s="5"/>
    </row>
    <row r="5" spans="1:14" ht="15.75" x14ac:dyDescent="0.25">
      <c r="A5" s="6"/>
      <c r="B5" s="6"/>
      <c r="C5" s="308"/>
      <c r="D5" s="6"/>
      <c r="E5" s="4"/>
      <c r="F5" s="4"/>
      <c r="G5" s="6"/>
      <c r="H5" s="6"/>
      <c r="I5" s="6" t="s">
        <v>2</v>
      </c>
      <c r="J5" s="5"/>
      <c r="K5" s="5"/>
      <c r="L5" s="5"/>
      <c r="M5" s="5"/>
      <c r="N5" s="5"/>
    </row>
    <row r="6" spans="1:14" ht="13.9" customHeight="1" x14ac:dyDescent="0.2">
      <c r="A6" s="5"/>
      <c r="B6" s="5"/>
      <c r="C6" s="5"/>
      <c r="D6" s="186"/>
      <c r="E6" s="5"/>
      <c r="F6" s="5"/>
      <c r="G6" s="5"/>
      <c r="H6" s="329"/>
      <c r="I6" s="5"/>
      <c r="J6" s="5"/>
      <c r="K6" s="5"/>
      <c r="L6" s="5" t="s">
        <v>28</v>
      </c>
      <c r="M6" s="5"/>
      <c r="N6" s="5"/>
    </row>
    <row r="7" spans="1:14" ht="20.45" customHeight="1" x14ac:dyDescent="0.2">
      <c r="A7" s="469" t="s">
        <v>302</v>
      </c>
      <c r="B7" s="469"/>
      <c r="C7" s="469" t="s">
        <v>299</v>
      </c>
      <c r="D7" s="469" t="s">
        <v>186</v>
      </c>
      <c r="E7" s="472" t="s">
        <v>182</v>
      </c>
      <c r="F7" s="473"/>
      <c r="G7" s="472" t="s">
        <v>183</v>
      </c>
      <c r="H7" s="473"/>
      <c r="I7" s="469" t="s">
        <v>138</v>
      </c>
      <c r="J7" s="469" t="s">
        <v>156</v>
      </c>
      <c r="K7" s="469" t="s">
        <v>158</v>
      </c>
      <c r="L7" s="478" t="s">
        <v>184</v>
      </c>
      <c r="M7" s="469" t="s">
        <v>303</v>
      </c>
      <c r="N7" s="469" t="s">
        <v>185</v>
      </c>
    </row>
    <row r="8" spans="1:14" ht="20.45" customHeight="1" x14ac:dyDescent="0.2">
      <c r="A8" s="470"/>
      <c r="B8" s="470"/>
      <c r="C8" s="470"/>
      <c r="D8" s="470"/>
      <c r="E8" s="474"/>
      <c r="F8" s="475"/>
      <c r="G8" s="474"/>
      <c r="H8" s="475"/>
      <c r="I8" s="470"/>
      <c r="J8" s="470"/>
      <c r="K8" s="470"/>
      <c r="L8" s="481"/>
      <c r="M8" s="487"/>
      <c r="N8" s="470"/>
    </row>
    <row r="9" spans="1:14" ht="20.45" customHeight="1" x14ac:dyDescent="0.2">
      <c r="A9" s="471"/>
      <c r="B9" s="471"/>
      <c r="C9" s="471"/>
      <c r="D9" s="471"/>
      <c r="E9" s="306" t="s">
        <v>300</v>
      </c>
      <c r="F9" s="306" t="s">
        <v>301</v>
      </c>
      <c r="G9" s="306" t="s">
        <v>300</v>
      </c>
      <c r="H9" s="306" t="s">
        <v>301</v>
      </c>
      <c r="I9" s="471"/>
      <c r="J9" s="471"/>
      <c r="K9" s="471"/>
      <c r="L9" s="482"/>
      <c r="M9" s="488"/>
      <c r="N9" s="471"/>
    </row>
    <row r="10" spans="1:14" ht="20.45" customHeight="1" x14ac:dyDescent="0.2">
      <c r="A10" s="7" t="s">
        <v>8</v>
      </c>
      <c r="B10" s="7"/>
      <c r="C10" s="7" t="s">
        <v>9</v>
      </c>
      <c r="D10" s="7" t="s">
        <v>10</v>
      </c>
      <c r="E10" s="476" t="s">
        <v>11</v>
      </c>
      <c r="F10" s="477"/>
      <c r="G10" s="476" t="s">
        <v>12</v>
      </c>
      <c r="H10" s="477"/>
      <c r="I10" s="9" t="s">
        <v>13</v>
      </c>
      <c r="J10" s="7" t="s">
        <v>14</v>
      </c>
      <c r="K10" s="9" t="s">
        <v>15</v>
      </c>
      <c r="L10" s="307" t="s">
        <v>16</v>
      </c>
      <c r="M10" s="307" t="s">
        <v>17</v>
      </c>
      <c r="N10" s="19">
        <v>11</v>
      </c>
    </row>
    <row r="11" spans="1:14" x14ac:dyDescent="0.2">
      <c r="A11" s="13" t="s">
        <v>195</v>
      </c>
      <c r="B11" s="13"/>
      <c r="C11" s="13"/>
      <c r="D11" s="312"/>
      <c r="E11" s="112"/>
      <c r="F11" s="112"/>
      <c r="G11" s="116"/>
      <c r="H11" s="112"/>
      <c r="I11" s="116"/>
      <c r="J11" s="112"/>
      <c r="K11" s="114"/>
      <c r="L11" s="115"/>
      <c r="M11" s="112"/>
      <c r="N11" s="116"/>
    </row>
    <row r="12" spans="1:14" x14ac:dyDescent="0.2">
      <c r="A12" s="11" t="s">
        <v>41</v>
      </c>
      <c r="B12" s="11" t="s">
        <v>145</v>
      </c>
      <c r="C12" s="88">
        <f>SUM(D12:N12)</f>
        <v>3847</v>
      </c>
      <c r="D12" s="179">
        <v>0</v>
      </c>
      <c r="E12" s="88"/>
      <c r="F12" s="88">
        <v>0</v>
      </c>
      <c r="G12" s="119">
        <v>0</v>
      </c>
      <c r="H12" s="88">
        <v>0</v>
      </c>
      <c r="I12" s="119">
        <v>0</v>
      </c>
      <c r="J12" s="88">
        <v>3824</v>
      </c>
      <c r="K12" s="109">
        <v>23</v>
      </c>
      <c r="L12" s="128">
        <v>0</v>
      </c>
      <c r="M12" s="88">
        <v>0</v>
      </c>
      <c r="N12" s="119">
        <v>0</v>
      </c>
    </row>
    <row r="13" spans="1:14" x14ac:dyDescent="0.2">
      <c r="A13" s="15" t="s">
        <v>385</v>
      </c>
      <c r="B13" s="11"/>
      <c r="C13" s="88">
        <f>SUM(D13:N13)</f>
        <v>3847</v>
      </c>
      <c r="D13" s="179"/>
      <c r="E13" s="88"/>
      <c r="F13" s="88"/>
      <c r="G13" s="119"/>
      <c r="H13" s="88"/>
      <c r="I13" s="119"/>
      <c r="J13" s="88">
        <v>3824</v>
      </c>
      <c r="K13" s="119">
        <v>23</v>
      </c>
      <c r="L13" s="128"/>
      <c r="M13" s="88"/>
      <c r="N13" s="119"/>
    </row>
    <row r="14" spans="1:14" x14ac:dyDescent="0.2">
      <c r="A14" s="13" t="s">
        <v>196</v>
      </c>
      <c r="B14" s="13"/>
      <c r="C14" s="13"/>
      <c r="D14" s="313"/>
      <c r="E14" s="112"/>
      <c r="F14" s="112"/>
      <c r="G14" s="116"/>
      <c r="H14" s="112"/>
      <c r="I14" s="116"/>
      <c r="J14" s="112"/>
      <c r="K14" s="116"/>
      <c r="L14" s="112"/>
      <c r="M14" s="112"/>
      <c r="N14" s="112"/>
    </row>
    <row r="15" spans="1:14" x14ac:dyDescent="0.2">
      <c r="A15" s="11" t="s">
        <v>30</v>
      </c>
      <c r="B15" s="11" t="s">
        <v>145</v>
      </c>
      <c r="C15" s="88">
        <f>SUM(D15:N15)</f>
        <v>0</v>
      </c>
      <c r="D15" s="179">
        <f>SUM(E15:N15)</f>
        <v>0</v>
      </c>
      <c r="E15" s="88"/>
      <c r="F15" s="167"/>
      <c r="G15" s="119"/>
      <c r="H15" s="88">
        <v>0</v>
      </c>
      <c r="I15" s="119">
        <v>0</v>
      </c>
      <c r="J15" s="88">
        <v>0</v>
      </c>
      <c r="K15" s="119">
        <v>0</v>
      </c>
      <c r="L15" s="88">
        <v>0</v>
      </c>
      <c r="M15" s="88">
        <v>0</v>
      </c>
      <c r="N15" s="88">
        <v>0</v>
      </c>
    </row>
    <row r="16" spans="1:14" x14ac:dyDescent="0.2">
      <c r="A16" s="15" t="s">
        <v>385</v>
      </c>
      <c r="B16" s="15"/>
      <c r="C16" s="111">
        <f>SUM(D16:N16)</f>
        <v>0</v>
      </c>
      <c r="D16" s="148"/>
      <c r="E16" s="118"/>
      <c r="F16" s="350"/>
      <c r="G16" s="111"/>
      <c r="H16" s="118"/>
      <c r="I16" s="111"/>
      <c r="J16" s="111"/>
      <c r="K16" s="118"/>
      <c r="L16" s="111"/>
      <c r="M16" s="111"/>
      <c r="N16" s="108"/>
    </row>
    <row r="17" spans="1:23" x14ac:dyDescent="0.2">
      <c r="A17" s="56" t="s">
        <v>232</v>
      </c>
      <c r="B17" s="11"/>
      <c r="C17" s="11"/>
      <c r="D17" s="179"/>
      <c r="E17" s="88"/>
      <c r="F17" s="167"/>
      <c r="G17" s="119"/>
      <c r="H17" s="88"/>
      <c r="I17" s="119"/>
      <c r="J17" s="88"/>
      <c r="K17" s="119"/>
      <c r="L17" s="128"/>
      <c r="M17" s="88"/>
      <c r="N17" s="119"/>
    </row>
    <row r="18" spans="1:23" x14ac:dyDescent="0.2">
      <c r="A18" s="11" t="s">
        <v>30</v>
      </c>
      <c r="B18" s="11" t="s">
        <v>145</v>
      </c>
      <c r="C18" s="88">
        <f>SUM(D18:N18)</f>
        <v>0</v>
      </c>
      <c r="D18" s="179">
        <f>SUM(E18:N18)</f>
        <v>0</v>
      </c>
      <c r="E18" s="88"/>
      <c r="F18" s="167"/>
      <c r="G18" s="119"/>
      <c r="H18" s="88"/>
      <c r="I18" s="119"/>
      <c r="J18" s="88"/>
      <c r="K18" s="119"/>
      <c r="L18" s="128"/>
      <c r="M18" s="88"/>
      <c r="N18" s="119"/>
    </row>
    <row r="19" spans="1:23" x14ac:dyDescent="0.2">
      <c r="A19" s="15" t="s">
        <v>385</v>
      </c>
      <c r="B19" s="11"/>
      <c r="C19" s="88">
        <f>SUM(D19:N19)</f>
        <v>0</v>
      </c>
      <c r="D19" s="179"/>
      <c r="E19" s="88"/>
      <c r="F19" s="167"/>
      <c r="G19" s="119"/>
      <c r="H19" s="88"/>
      <c r="I19" s="119"/>
      <c r="J19" s="88"/>
      <c r="K19" s="119"/>
      <c r="L19" s="128"/>
      <c r="M19" s="88"/>
      <c r="N19" s="119"/>
    </row>
    <row r="20" spans="1:23" x14ac:dyDescent="0.2">
      <c r="A20" s="13" t="s">
        <v>231</v>
      </c>
      <c r="B20" s="13"/>
      <c r="C20" s="13"/>
      <c r="D20" s="313"/>
      <c r="E20" s="112"/>
      <c r="F20" s="112"/>
      <c r="G20" s="116"/>
      <c r="H20" s="112"/>
      <c r="I20" s="116"/>
      <c r="J20" s="112"/>
      <c r="K20" s="114"/>
      <c r="L20" s="112"/>
      <c r="M20" s="116"/>
      <c r="N20" s="112"/>
    </row>
    <row r="21" spans="1:23" x14ac:dyDescent="0.2">
      <c r="A21" s="11" t="s">
        <v>41</v>
      </c>
      <c r="B21" s="11" t="s">
        <v>143</v>
      </c>
      <c r="C21" s="88">
        <f>SUM(D21:N21)</f>
        <v>287430</v>
      </c>
      <c r="D21" s="179">
        <v>287430</v>
      </c>
      <c r="E21" s="167"/>
      <c r="F21" s="88">
        <v>0</v>
      </c>
      <c r="G21" s="119">
        <v>0</v>
      </c>
      <c r="H21" s="88">
        <v>0</v>
      </c>
      <c r="I21" s="119">
        <v>0</v>
      </c>
      <c r="J21" s="88">
        <v>0</v>
      </c>
      <c r="K21" s="109">
        <v>0</v>
      </c>
      <c r="L21" s="88">
        <v>0</v>
      </c>
      <c r="M21" s="119">
        <v>0</v>
      </c>
      <c r="N21" s="88">
        <v>0</v>
      </c>
    </row>
    <row r="22" spans="1:23" x14ac:dyDescent="0.2">
      <c r="A22" s="11" t="s">
        <v>422</v>
      </c>
      <c r="B22" s="32"/>
      <c r="C22" s="88">
        <f t="shared" ref="C22:C24" si="0">SUM(D22:N22)</f>
        <v>3314</v>
      </c>
      <c r="D22" s="346"/>
      <c r="E22" s="347"/>
      <c r="F22" s="88"/>
      <c r="G22" s="119"/>
      <c r="H22" s="88"/>
      <c r="I22" s="119"/>
      <c r="J22" s="88"/>
      <c r="K22" s="119"/>
      <c r="L22" s="88"/>
      <c r="M22" s="119"/>
      <c r="N22" s="88">
        <v>3314</v>
      </c>
    </row>
    <row r="23" spans="1:23" x14ac:dyDescent="0.2">
      <c r="A23" s="11" t="s">
        <v>440</v>
      </c>
      <c r="B23" s="32"/>
      <c r="C23" s="88">
        <f t="shared" si="0"/>
        <v>-1218</v>
      </c>
      <c r="D23" s="346">
        <v>-1218</v>
      </c>
      <c r="E23" s="347"/>
      <c r="F23" s="88"/>
      <c r="G23" s="119"/>
      <c r="H23" s="88"/>
      <c r="I23" s="119"/>
      <c r="J23" s="88"/>
      <c r="K23" s="119"/>
      <c r="L23" s="88"/>
      <c r="M23" s="119"/>
      <c r="N23" s="88"/>
    </row>
    <row r="24" spans="1:23" x14ac:dyDescent="0.2">
      <c r="A24" s="11" t="s">
        <v>438</v>
      </c>
      <c r="B24" s="32"/>
      <c r="C24" s="88">
        <f t="shared" si="0"/>
        <v>8084</v>
      </c>
      <c r="D24" s="346">
        <v>8084</v>
      </c>
      <c r="E24" s="347"/>
      <c r="F24" s="88"/>
      <c r="G24" s="119"/>
      <c r="H24" s="88"/>
      <c r="I24" s="119"/>
      <c r="J24" s="88"/>
      <c r="K24" s="119"/>
      <c r="L24" s="88"/>
      <c r="M24" s="119"/>
      <c r="N24" s="88"/>
    </row>
    <row r="25" spans="1:23" x14ac:dyDescent="0.2">
      <c r="A25" s="11" t="s">
        <v>439</v>
      </c>
      <c r="B25" s="32"/>
      <c r="C25" s="128">
        <f>SUM(C22:C24)</f>
        <v>10180</v>
      </c>
      <c r="D25" s="128">
        <f t="shared" ref="D25:N25" si="1">SUM(D22:D24)</f>
        <v>6866</v>
      </c>
      <c r="E25" s="128">
        <f t="shared" si="1"/>
        <v>0</v>
      </c>
      <c r="F25" s="128">
        <f t="shared" si="1"/>
        <v>0</v>
      </c>
      <c r="G25" s="128">
        <f t="shared" si="1"/>
        <v>0</v>
      </c>
      <c r="H25" s="128">
        <f t="shared" si="1"/>
        <v>0</v>
      </c>
      <c r="I25" s="128">
        <f t="shared" si="1"/>
        <v>0</v>
      </c>
      <c r="J25" s="128">
        <f t="shared" si="1"/>
        <v>0</v>
      </c>
      <c r="K25" s="128">
        <f t="shared" si="1"/>
        <v>0</v>
      </c>
      <c r="L25" s="128">
        <f t="shared" si="1"/>
        <v>0</v>
      </c>
      <c r="M25" s="128">
        <f t="shared" si="1"/>
        <v>0</v>
      </c>
      <c r="N25" s="128">
        <f t="shared" si="1"/>
        <v>3314</v>
      </c>
    </row>
    <row r="26" spans="1:23" x14ac:dyDescent="0.2">
      <c r="A26" s="15" t="s">
        <v>385</v>
      </c>
      <c r="B26" s="32"/>
      <c r="C26" s="128">
        <f>SUM(C21,C25)</f>
        <v>297610</v>
      </c>
      <c r="D26" s="128">
        <f t="shared" ref="D26:N26" si="2">SUM(D21,D25)</f>
        <v>294296</v>
      </c>
      <c r="E26" s="128">
        <f t="shared" si="2"/>
        <v>0</v>
      </c>
      <c r="F26" s="128">
        <f t="shared" si="2"/>
        <v>0</v>
      </c>
      <c r="G26" s="128">
        <f t="shared" si="2"/>
        <v>0</v>
      </c>
      <c r="H26" s="128">
        <f t="shared" si="2"/>
        <v>0</v>
      </c>
      <c r="I26" s="128">
        <f t="shared" si="2"/>
        <v>0</v>
      </c>
      <c r="J26" s="128">
        <f t="shared" si="2"/>
        <v>0</v>
      </c>
      <c r="K26" s="128">
        <f t="shared" si="2"/>
        <v>0</v>
      </c>
      <c r="L26" s="128">
        <f t="shared" si="2"/>
        <v>0</v>
      </c>
      <c r="M26" s="128">
        <f t="shared" si="2"/>
        <v>0</v>
      </c>
      <c r="N26" s="128">
        <f t="shared" si="2"/>
        <v>3314</v>
      </c>
    </row>
    <row r="27" spans="1:23" x14ac:dyDescent="0.2">
      <c r="A27" s="53" t="s">
        <v>118</v>
      </c>
      <c r="B27" s="183"/>
      <c r="C27" s="183"/>
      <c r="D27" s="314"/>
      <c r="E27" s="31"/>
      <c r="F27" s="10"/>
      <c r="G27" s="21"/>
      <c r="H27" s="10"/>
      <c r="I27" s="21"/>
      <c r="J27" s="10"/>
      <c r="K27" s="21"/>
      <c r="L27" s="10"/>
      <c r="M27" s="21"/>
      <c r="N27" s="10"/>
      <c r="O27" s="5"/>
      <c r="P27" s="5"/>
      <c r="Q27" s="5"/>
      <c r="R27" s="5"/>
      <c r="S27" s="5"/>
      <c r="T27" s="5"/>
      <c r="U27" s="5"/>
      <c r="V27" s="5"/>
      <c r="W27" s="5"/>
    </row>
    <row r="28" spans="1:23" s="151" customFormat="1" x14ac:dyDescent="0.2">
      <c r="A28" s="56" t="s">
        <v>40</v>
      </c>
      <c r="B28" s="339"/>
      <c r="C28" s="122">
        <f t="shared" ref="C28:N28" si="3">SUM(C12,C15,C18,C21,)</f>
        <v>291277</v>
      </c>
      <c r="D28" s="122">
        <f t="shared" si="3"/>
        <v>287430</v>
      </c>
      <c r="E28" s="122">
        <f t="shared" si="3"/>
        <v>0</v>
      </c>
      <c r="F28" s="122">
        <f t="shared" si="3"/>
        <v>0</v>
      </c>
      <c r="G28" s="122">
        <f t="shared" si="3"/>
        <v>0</v>
      </c>
      <c r="H28" s="122">
        <f t="shared" si="3"/>
        <v>0</v>
      </c>
      <c r="I28" s="122">
        <f t="shared" si="3"/>
        <v>0</v>
      </c>
      <c r="J28" s="122">
        <f t="shared" si="3"/>
        <v>3824</v>
      </c>
      <c r="K28" s="122">
        <f t="shared" si="3"/>
        <v>23</v>
      </c>
      <c r="L28" s="122">
        <f t="shared" si="3"/>
        <v>0</v>
      </c>
      <c r="M28" s="122">
        <f t="shared" si="3"/>
        <v>0</v>
      </c>
      <c r="N28" s="122">
        <f t="shared" si="3"/>
        <v>0</v>
      </c>
      <c r="O28" s="95"/>
      <c r="P28" s="95"/>
      <c r="Q28" s="95"/>
      <c r="R28" s="95"/>
      <c r="S28" s="95"/>
      <c r="T28" s="95"/>
      <c r="U28" s="95"/>
      <c r="V28" s="95"/>
      <c r="W28" s="95"/>
    </row>
    <row r="29" spans="1:23" s="151" customFormat="1" x14ac:dyDescent="0.2">
      <c r="A29" s="56" t="s">
        <v>439</v>
      </c>
      <c r="B29" s="339"/>
      <c r="C29" s="122">
        <f>SUM(C25)</f>
        <v>10180</v>
      </c>
      <c r="D29" s="122">
        <f t="shared" ref="D29:N29" si="4">SUM(D25)</f>
        <v>6866</v>
      </c>
      <c r="E29" s="122">
        <f t="shared" si="4"/>
        <v>0</v>
      </c>
      <c r="F29" s="122">
        <f t="shared" si="4"/>
        <v>0</v>
      </c>
      <c r="G29" s="122">
        <f t="shared" si="4"/>
        <v>0</v>
      </c>
      <c r="H29" s="122">
        <f t="shared" si="4"/>
        <v>0</v>
      </c>
      <c r="I29" s="122">
        <f t="shared" si="4"/>
        <v>0</v>
      </c>
      <c r="J29" s="122">
        <f t="shared" si="4"/>
        <v>0</v>
      </c>
      <c r="K29" s="122">
        <f t="shared" si="4"/>
        <v>0</v>
      </c>
      <c r="L29" s="122">
        <f t="shared" si="4"/>
        <v>0</v>
      </c>
      <c r="M29" s="122">
        <f t="shared" si="4"/>
        <v>0</v>
      </c>
      <c r="N29" s="122">
        <f t="shared" si="4"/>
        <v>3314</v>
      </c>
      <c r="O29" s="95"/>
      <c r="P29" s="95"/>
      <c r="Q29" s="95"/>
      <c r="R29" s="95"/>
      <c r="S29" s="95"/>
      <c r="T29" s="95"/>
      <c r="U29" s="95"/>
      <c r="V29" s="95"/>
      <c r="W29" s="95"/>
    </row>
    <row r="30" spans="1:23" s="151" customFormat="1" x14ac:dyDescent="0.2">
      <c r="A30" s="15" t="s">
        <v>385</v>
      </c>
      <c r="B30" s="193"/>
      <c r="C30" s="126">
        <f>SUM(C28:C29)</f>
        <v>301457</v>
      </c>
      <c r="D30" s="126">
        <f t="shared" ref="D30:N30" si="5">SUM(D28:D29)</f>
        <v>294296</v>
      </c>
      <c r="E30" s="126">
        <f t="shared" si="5"/>
        <v>0</v>
      </c>
      <c r="F30" s="126">
        <f t="shared" si="5"/>
        <v>0</v>
      </c>
      <c r="G30" s="126">
        <f t="shared" si="5"/>
        <v>0</v>
      </c>
      <c r="H30" s="126">
        <f t="shared" si="5"/>
        <v>0</v>
      </c>
      <c r="I30" s="126">
        <f t="shared" si="5"/>
        <v>0</v>
      </c>
      <c r="J30" s="126">
        <f t="shared" si="5"/>
        <v>3824</v>
      </c>
      <c r="K30" s="126">
        <f t="shared" si="5"/>
        <v>23</v>
      </c>
      <c r="L30" s="126">
        <f t="shared" si="5"/>
        <v>0</v>
      </c>
      <c r="M30" s="126">
        <f t="shared" si="5"/>
        <v>0</v>
      </c>
      <c r="N30" s="126">
        <f t="shared" si="5"/>
        <v>3314</v>
      </c>
      <c r="O30" s="95"/>
      <c r="P30" s="95"/>
      <c r="Q30" s="95"/>
      <c r="R30" s="95"/>
      <c r="S30" s="95"/>
      <c r="T30" s="95"/>
      <c r="U30" s="95"/>
      <c r="V30" s="95"/>
      <c r="W30" s="95"/>
    </row>
    <row r="31" spans="1:23" x14ac:dyDescent="0.2">
      <c r="A31" s="53" t="s">
        <v>146</v>
      </c>
      <c r="B31" s="53"/>
      <c r="C31" s="88">
        <f>SUM(D31:N31)</f>
        <v>0</v>
      </c>
      <c r="D31" s="346">
        <v>0</v>
      </c>
      <c r="E31" s="112">
        <f>SUM(E21)</f>
        <v>0</v>
      </c>
      <c r="F31" s="10">
        <v>0</v>
      </c>
      <c r="G31" s="10">
        <v>0</v>
      </c>
      <c r="H31" s="10">
        <v>0</v>
      </c>
      <c r="I31" s="10"/>
      <c r="J31" s="10"/>
      <c r="K31" s="10">
        <v>0</v>
      </c>
      <c r="L31" s="10">
        <v>0</v>
      </c>
      <c r="M31" s="31">
        <v>0</v>
      </c>
      <c r="N31" s="26">
        <v>0</v>
      </c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">
      <c r="A32" s="349" t="s">
        <v>387</v>
      </c>
      <c r="B32" s="45"/>
      <c r="C32" s="118"/>
      <c r="D32" s="461"/>
      <c r="E32" s="111"/>
      <c r="F32" s="329"/>
      <c r="G32" s="15"/>
      <c r="H32" s="15"/>
      <c r="I32" s="15"/>
      <c r="J32" s="15"/>
      <c r="K32" s="15"/>
      <c r="L32" s="15"/>
      <c r="M32" s="15"/>
      <c r="N32" s="15"/>
      <c r="O32" s="5"/>
      <c r="P32" s="5"/>
      <c r="Q32" s="5"/>
      <c r="R32" s="5"/>
      <c r="S32" s="5"/>
      <c r="T32" s="5"/>
      <c r="U32" s="5"/>
      <c r="V32" s="5"/>
      <c r="W32" s="5"/>
    </row>
    <row r="33" spans="1:23" x14ac:dyDescent="0.2">
      <c r="A33" s="56" t="s">
        <v>147</v>
      </c>
      <c r="B33" s="56"/>
      <c r="C33" s="88">
        <f>SUM(D33:N33)</f>
        <v>0</v>
      </c>
      <c r="D33" s="346">
        <f>SUM(E33:N33)</f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5"/>
      <c r="P33" s="5"/>
      <c r="Q33" s="5"/>
      <c r="R33" s="5"/>
      <c r="S33" s="5"/>
      <c r="T33" s="5"/>
      <c r="U33" s="5"/>
      <c r="V33" s="5"/>
      <c r="W33" s="5"/>
    </row>
    <row r="34" spans="1:23" x14ac:dyDescent="0.2">
      <c r="A34" s="45" t="s">
        <v>388</v>
      </c>
      <c r="B34" s="45"/>
      <c r="C34" s="111"/>
      <c r="D34" s="461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">
      <c r="A35" s="53" t="s">
        <v>148</v>
      </c>
      <c r="B35" s="53"/>
      <c r="C35" s="112">
        <f>SUM(D35:N35)</f>
        <v>291277</v>
      </c>
      <c r="D35" s="460">
        <v>287430</v>
      </c>
      <c r="E35" s="112">
        <v>0</v>
      </c>
      <c r="F35" s="112">
        <v>0</v>
      </c>
      <c r="G35" s="112"/>
      <c r="H35" s="10">
        <v>0</v>
      </c>
      <c r="I35" s="112">
        <f>SUM(I12)</f>
        <v>0</v>
      </c>
      <c r="J35" s="112">
        <f>SUM(J12)</f>
        <v>3824</v>
      </c>
      <c r="K35" s="10">
        <v>23</v>
      </c>
      <c r="L35" s="10">
        <v>0</v>
      </c>
      <c r="M35" s="21">
        <v>0</v>
      </c>
      <c r="N35" s="10">
        <v>0</v>
      </c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45" t="s">
        <v>390</v>
      </c>
      <c r="B36" s="15"/>
      <c r="C36" s="111">
        <f>SUM(C30)</f>
        <v>301457</v>
      </c>
      <c r="D36" s="111">
        <f t="shared" ref="D36:N36" si="6">SUM(D30)</f>
        <v>294296</v>
      </c>
      <c r="E36" s="111">
        <f t="shared" si="6"/>
        <v>0</v>
      </c>
      <c r="F36" s="111">
        <f t="shared" si="6"/>
        <v>0</v>
      </c>
      <c r="G36" s="111">
        <f t="shared" si="6"/>
        <v>0</v>
      </c>
      <c r="H36" s="111">
        <f t="shared" si="6"/>
        <v>0</v>
      </c>
      <c r="I36" s="111">
        <f t="shared" si="6"/>
        <v>0</v>
      </c>
      <c r="J36" s="111">
        <f t="shared" si="6"/>
        <v>3824</v>
      </c>
      <c r="K36" s="111">
        <f t="shared" si="6"/>
        <v>23</v>
      </c>
      <c r="L36" s="111">
        <f t="shared" si="6"/>
        <v>0</v>
      </c>
      <c r="M36" s="111">
        <f t="shared" si="6"/>
        <v>0</v>
      </c>
      <c r="N36" s="111">
        <f t="shared" si="6"/>
        <v>3314</v>
      </c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5"/>
      <c r="C37" s="5"/>
      <c r="D37" s="186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5"/>
      <c r="C38" s="5"/>
      <c r="D38" s="186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">
      <c r="A39" s="5"/>
      <c r="B39" s="5"/>
      <c r="C39" s="5"/>
      <c r="D39" s="186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x14ac:dyDescent="0.2">
      <c r="A40" s="5"/>
      <c r="B40" s="5"/>
      <c r="C40" s="5"/>
      <c r="D40" s="186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x14ac:dyDescent="0.2">
      <c r="A41" s="5"/>
      <c r="B41" s="5"/>
      <c r="C41" s="5"/>
      <c r="D41" s="186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x14ac:dyDescent="0.2">
      <c r="A42" s="5"/>
      <c r="B42" s="5"/>
      <c r="C42" s="5"/>
      <c r="D42" s="186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x14ac:dyDescent="0.2">
      <c r="A43" s="5"/>
      <c r="B43" s="5"/>
      <c r="C43" s="5"/>
      <c r="D43" s="186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x14ac:dyDescent="0.2">
      <c r="A44" s="5"/>
      <c r="B44" s="5"/>
      <c r="C44" s="5"/>
      <c r="D44" s="186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x14ac:dyDescent="0.2">
      <c r="A45" s="5"/>
      <c r="B45" s="5"/>
      <c r="C45" s="5"/>
      <c r="D45" s="186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x14ac:dyDescent="0.2">
      <c r="A46" s="5"/>
      <c r="B46" s="5"/>
      <c r="C46" s="5"/>
      <c r="D46" s="186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x14ac:dyDescent="0.2">
      <c r="A47" s="5"/>
      <c r="B47" s="5"/>
      <c r="C47" s="5"/>
      <c r="D47" s="186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x14ac:dyDescent="0.2">
      <c r="A48" s="5"/>
      <c r="B48" s="5"/>
      <c r="C48" s="5"/>
      <c r="D48" s="186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x14ac:dyDescent="0.2">
      <c r="A49" s="5"/>
      <c r="B49" s="5"/>
      <c r="C49" s="5"/>
      <c r="D49" s="186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x14ac:dyDescent="0.2">
      <c r="A50" s="5"/>
      <c r="B50" s="5"/>
      <c r="C50" s="5"/>
      <c r="D50" s="186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x14ac:dyDescent="0.2">
      <c r="A51" s="5"/>
      <c r="B51" s="5"/>
      <c r="C51" s="5"/>
      <c r="D51" s="186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x14ac:dyDescent="0.2">
      <c r="A52" s="5"/>
      <c r="B52" s="5"/>
      <c r="C52" s="5"/>
      <c r="D52" s="18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x14ac:dyDescent="0.2">
      <c r="A53" s="5"/>
      <c r="B53" s="5"/>
      <c r="C53" s="5"/>
      <c r="D53" s="186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x14ac:dyDescent="0.2">
      <c r="A54" s="5"/>
      <c r="B54" s="5"/>
      <c r="C54" s="5"/>
      <c r="D54" s="186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x14ac:dyDescent="0.2">
      <c r="A55" s="5"/>
      <c r="B55" s="5"/>
      <c r="C55" s="5"/>
      <c r="D55" s="186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x14ac:dyDescent="0.2">
      <c r="A56" s="5"/>
      <c r="B56" s="5"/>
      <c r="C56" s="5"/>
      <c r="D56" s="186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x14ac:dyDescent="0.2">
      <c r="A57" s="5"/>
      <c r="B57" s="5"/>
      <c r="C57" s="5"/>
      <c r="D57" s="186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x14ac:dyDescent="0.2">
      <c r="A58" s="5"/>
      <c r="B58" s="5"/>
      <c r="C58" s="5"/>
      <c r="D58" s="186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x14ac:dyDescent="0.2">
      <c r="A59" s="5"/>
      <c r="B59" s="5"/>
      <c r="C59" s="5"/>
      <c r="D59" s="186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x14ac:dyDescent="0.2">
      <c r="A60" s="5"/>
      <c r="B60" s="5"/>
      <c r="C60" s="5"/>
      <c r="D60" s="186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 x14ac:dyDescent="0.2">
      <c r="A61" s="5"/>
      <c r="B61" s="5"/>
      <c r="C61" s="5"/>
      <c r="D61" s="186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x14ac:dyDescent="0.2">
      <c r="A62" s="5"/>
      <c r="B62" s="5"/>
      <c r="C62" s="5"/>
      <c r="D62" s="186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 x14ac:dyDescent="0.2">
      <c r="A63" s="5"/>
      <c r="B63" s="5"/>
      <c r="C63" s="5"/>
      <c r="D63" s="186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x14ac:dyDescent="0.2">
      <c r="A64" s="5"/>
      <c r="B64" s="5"/>
      <c r="C64" s="5"/>
      <c r="D64" s="186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 x14ac:dyDescent="0.2">
      <c r="A65" s="5"/>
      <c r="B65" s="5"/>
      <c r="C65" s="5"/>
      <c r="D65" s="186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x14ac:dyDescent="0.2">
      <c r="A66" s="5"/>
      <c r="B66" s="5"/>
      <c r="C66" s="5"/>
      <c r="D66" s="186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 x14ac:dyDescent="0.2">
      <c r="A67" s="5"/>
      <c r="B67" s="5"/>
      <c r="C67" s="5"/>
      <c r="D67" s="186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 x14ac:dyDescent="0.2">
      <c r="A68" s="5"/>
      <c r="B68" s="5"/>
      <c r="C68" s="5"/>
      <c r="D68" s="186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 x14ac:dyDescent="0.2">
      <c r="A69" s="1"/>
      <c r="B69" s="1"/>
      <c r="C69" s="1"/>
      <c r="D69" s="187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23" x14ac:dyDescent="0.2">
      <c r="A70" s="1"/>
      <c r="B70" s="1"/>
      <c r="C70" s="1"/>
      <c r="D70" s="187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23" x14ac:dyDescent="0.2">
      <c r="A71" s="1"/>
      <c r="B71" s="1"/>
      <c r="C71" s="1"/>
      <c r="D71" s="187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23" x14ac:dyDescent="0.2">
      <c r="A72" s="1"/>
      <c r="B72" s="1"/>
      <c r="C72" s="1"/>
      <c r="D72" s="187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23" x14ac:dyDescent="0.2">
      <c r="A73" s="1"/>
      <c r="B73" s="1"/>
      <c r="C73" s="1"/>
      <c r="D73" s="187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23" x14ac:dyDescent="0.2">
      <c r="A74" s="1"/>
      <c r="B74" s="1"/>
      <c r="C74" s="1"/>
      <c r="D74" s="187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23" x14ac:dyDescent="0.2">
      <c r="A75" s="1"/>
      <c r="B75" s="1"/>
      <c r="C75" s="1"/>
      <c r="D75" s="187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23" x14ac:dyDescent="0.2">
      <c r="A76" s="1"/>
      <c r="B76" s="1"/>
      <c r="C76" s="1"/>
      <c r="D76" s="187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23" x14ac:dyDescent="0.2">
      <c r="A77" s="1"/>
      <c r="B77" s="1"/>
      <c r="C77" s="1"/>
      <c r="D77" s="187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23" x14ac:dyDescent="0.2">
      <c r="A78" s="1"/>
      <c r="B78" s="1"/>
      <c r="C78" s="1"/>
      <c r="D78" s="187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23" x14ac:dyDescent="0.2">
      <c r="A79" s="1"/>
      <c r="B79" s="1"/>
      <c r="C79" s="1"/>
      <c r="D79" s="187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23" x14ac:dyDescent="0.2">
      <c r="A80" s="1"/>
      <c r="B80" s="1"/>
      <c r="C80" s="1"/>
      <c r="D80" s="187"/>
      <c r="E80" s="1"/>
      <c r="F80" s="1"/>
      <c r="G80" s="1"/>
      <c r="H80" s="1"/>
      <c r="I80" s="1"/>
      <c r="J80" s="1"/>
      <c r="K80" s="1"/>
      <c r="L80" s="1"/>
      <c r="M80" s="1"/>
      <c r="N80" s="1"/>
    </row>
  </sheetData>
  <mergeCells count="14">
    <mergeCell ref="I7:I9"/>
    <mergeCell ref="K7:K9"/>
    <mergeCell ref="L7:L9"/>
    <mergeCell ref="M7:M9"/>
    <mergeCell ref="N7:N9"/>
    <mergeCell ref="J7:J9"/>
    <mergeCell ref="E10:F10"/>
    <mergeCell ref="G10:H10"/>
    <mergeCell ref="C7:C9"/>
    <mergeCell ref="A7:A9"/>
    <mergeCell ref="B7:B9"/>
    <mergeCell ref="D7:D9"/>
    <mergeCell ref="E7:F8"/>
    <mergeCell ref="G7:H8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72" firstPageNumber="7" orientation="landscape" r:id="rId1"/>
  <headerFooter alignWithMargins="0"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14A60-C327-4F24-B03E-0014474E5B05}">
  <dimension ref="A1:Q255"/>
  <sheetViews>
    <sheetView tabSelected="1" view="pageBreakPreview" topLeftCell="A7" zoomScaleNormal="100" zoomScaleSheetLayoutView="100" workbookViewId="0">
      <pane ySplit="1755" activePane="bottomLeft"/>
      <selection pane="bottomLeft"/>
    </sheetView>
  </sheetViews>
  <sheetFormatPr defaultColWidth="9.140625" defaultRowHeight="12.75" x14ac:dyDescent="0.2"/>
  <cols>
    <col min="1" max="1" width="34.7109375" style="400" customWidth="1"/>
    <col min="2" max="2" width="8.5703125" style="400" customWidth="1"/>
    <col min="3" max="3" width="13.42578125" style="400" customWidth="1"/>
    <col min="4" max="4" width="14.42578125" style="400" customWidth="1"/>
    <col min="5" max="8" width="11.42578125" style="400" customWidth="1"/>
    <col min="9" max="9" width="9.42578125" style="400" customWidth="1"/>
    <col min="10" max="10" width="11.5703125" style="400" customWidth="1"/>
    <col min="11" max="12" width="10.42578125" style="400" customWidth="1"/>
    <col min="13" max="13" width="10.28515625" style="400" customWidth="1"/>
    <col min="14" max="14" width="10.5703125" style="400" customWidth="1"/>
    <col min="15" max="16384" width="9.140625" style="400"/>
  </cols>
  <sheetData>
    <row r="1" spans="1:17" x14ac:dyDescent="0.2">
      <c r="A1" s="397" t="s">
        <v>659</v>
      </c>
      <c r="B1" s="398"/>
      <c r="C1" s="397"/>
      <c r="D1" s="397"/>
      <c r="E1" s="397"/>
      <c r="F1" s="397"/>
      <c r="G1" s="397"/>
      <c r="H1" s="397"/>
      <c r="I1" s="397"/>
      <c r="J1" s="397"/>
      <c r="K1" s="399"/>
      <c r="L1" s="399"/>
      <c r="M1" s="399"/>
    </row>
    <row r="2" spans="1:17" x14ac:dyDescent="0.2">
      <c r="A2" s="397"/>
      <c r="B2" s="398"/>
      <c r="C2" s="397"/>
      <c r="D2" s="397"/>
      <c r="E2" s="397"/>
      <c r="F2" s="397"/>
      <c r="G2" s="397"/>
      <c r="H2" s="397"/>
      <c r="I2" s="397"/>
      <c r="J2" s="397"/>
      <c r="K2" s="399"/>
      <c r="L2" s="399"/>
      <c r="M2" s="399"/>
    </row>
    <row r="3" spans="1:17" x14ac:dyDescent="0.2">
      <c r="A3" s="491" t="s">
        <v>555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</row>
    <row r="4" spans="1:17" x14ac:dyDescent="0.2">
      <c r="A4" s="492" t="s">
        <v>556</v>
      </c>
      <c r="B4" s="492"/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</row>
    <row r="5" spans="1:17" x14ac:dyDescent="0.2">
      <c r="A5" s="491" t="s">
        <v>2</v>
      </c>
      <c r="B5" s="491"/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1:17" x14ac:dyDescent="0.2">
      <c r="A6" s="401"/>
      <c r="B6" s="399"/>
      <c r="C6" s="401"/>
      <c r="D6" s="401"/>
      <c r="E6" s="401"/>
      <c r="F6" s="401"/>
      <c r="G6" s="402"/>
      <c r="H6" s="402"/>
      <c r="I6" s="402"/>
      <c r="J6" s="401"/>
      <c r="K6" s="401"/>
      <c r="L6" s="401"/>
      <c r="M6" s="403"/>
    </row>
    <row r="7" spans="1:17" ht="15" customHeight="1" x14ac:dyDescent="0.2">
      <c r="A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93"/>
      <c r="N7" s="493"/>
    </row>
    <row r="8" spans="1:17" s="404" customFormat="1" ht="12.75" customHeight="1" x14ac:dyDescent="0.2">
      <c r="A8" s="494" t="s">
        <v>557</v>
      </c>
      <c r="B8" s="489" t="s">
        <v>558</v>
      </c>
      <c r="C8" s="489" t="s">
        <v>299</v>
      </c>
      <c r="D8" s="489" t="s">
        <v>186</v>
      </c>
      <c r="E8" s="489" t="s">
        <v>182</v>
      </c>
      <c r="F8" s="489"/>
      <c r="G8" s="489" t="s">
        <v>183</v>
      </c>
      <c r="H8" s="489"/>
      <c r="I8" s="489" t="s">
        <v>559</v>
      </c>
      <c r="J8" s="489" t="s">
        <v>156</v>
      </c>
      <c r="K8" s="489" t="s">
        <v>560</v>
      </c>
      <c r="L8" s="489" t="s">
        <v>561</v>
      </c>
      <c r="M8" s="489" t="s">
        <v>562</v>
      </c>
      <c r="N8" s="489" t="s">
        <v>563</v>
      </c>
    </row>
    <row r="9" spans="1:17" s="404" customFormat="1" x14ac:dyDescent="0.2">
      <c r="A9" s="494"/>
      <c r="B9" s="489"/>
      <c r="C9" s="490"/>
      <c r="D9" s="489"/>
      <c r="E9" s="489"/>
      <c r="F9" s="489"/>
      <c r="G9" s="489"/>
      <c r="H9" s="489"/>
      <c r="I9" s="490"/>
      <c r="J9" s="490"/>
      <c r="K9" s="490"/>
      <c r="L9" s="489"/>
      <c r="M9" s="489"/>
      <c r="N9" s="490"/>
    </row>
    <row r="10" spans="1:17" s="404" customFormat="1" ht="21.75" customHeight="1" x14ac:dyDescent="0.2">
      <c r="A10" s="494"/>
      <c r="B10" s="489"/>
      <c r="C10" s="490"/>
      <c r="D10" s="489"/>
      <c r="E10" s="405" t="s">
        <v>300</v>
      </c>
      <c r="F10" s="405" t="s">
        <v>564</v>
      </c>
      <c r="G10" s="405" t="s">
        <v>300</v>
      </c>
      <c r="H10" s="405" t="s">
        <v>564</v>
      </c>
      <c r="I10" s="490"/>
      <c r="J10" s="490"/>
      <c r="K10" s="490"/>
      <c r="L10" s="489"/>
      <c r="M10" s="489"/>
      <c r="N10" s="490"/>
    </row>
    <row r="11" spans="1:17" x14ac:dyDescent="0.2">
      <c r="A11" s="406" t="s">
        <v>8</v>
      </c>
      <c r="B11" s="406" t="s">
        <v>9</v>
      </c>
      <c r="C11" s="406" t="s">
        <v>10</v>
      </c>
      <c r="D11" s="406" t="s">
        <v>11</v>
      </c>
      <c r="E11" s="406" t="s">
        <v>12</v>
      </c>
      <c r="F11" s="406" t="s">
        <v>13</v>
      </c>
      <c r="G11" s="406" t="s">
        <v>14</v>
      </c>
      <c r="H11" s="406" t="s">
        <v>15</v>
      </c>
      <c r="I11" s="406" t="s">
        <v>16</v>
      </c>
      <c r="J11" s="406" t="s">
        <v>17</v>
      </c>
      <c r="K11" s="406" t="s">
        <v>18</v>
      </c>
      <c r="L11" s="406" t="s">
        <v>565</v>
      </c>
      <c r="M11" s="406" t="s">
        <v>566</v>
      </c>
      <c r="N11" s="406" t="s">
        <v>19</v>
      </c>
    </row>
    <row r="12" spans="1:17" x14ac:dyDescent="0.2">
      <c r="A12" s="407" t="s">
        <v>567</v>
      </c>
      <c r="B12" s="408" t="s">
        <v>568</v>
      </c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09"/>
      <c r="O12" s="410"/>
      <c r="P12" s="410"/>
      <c r="Q12" s="410"/>
    </row>
    <row r="13" spans="1:17" x14ac:dyDescent="0.2">
      <c r="A13" s="411" t="s">
        <v>569</v>
      </c>
      <c r="B13" s="411"/>
      <c r="C13" s="412">
        <f>SUM(D13:N13)</f>
        <v>173041</v>
      </c>
      <c r="D13" s="412">
        <f>'[1]5.3'!C13-'4.3'!E13-'4.3'!F13-'4.3'!G13-'4.3'!H13-'4.3'!I13-'4.3'!J13-'4.3'!K13-'4.3'!L13-'4.3'!M13-'4.3'!N13</f>
        <v>170408</v>
      </c>
      <c r="E13" s="412"/>
      <c r="F13" s="412"/>
      <c r="G13" s="412"/>
      <c r="H13" s="412"/>
      <c r="I13" s="412"/>
      <c r="J13" s="412">
        <v>2633</v>
      </c>
      <c r="K13" s="412"/>
      <c r="L13" s="412"/>
      <c r="M13" s="412"/>
      <c r="N13" s="412"/>
      <c r="O13" s="410">
        <f>SUM(D13:N13)</f>
        <v>173041</v>
      </c>
      <c r="P13" s="410">
        <f>O13-C13</f>
        <v>0</v>
      </c>
      <c r="Q13" s="410">
        <f>O13-'[1]5.3'!M13</f>
        <v>0</v>
      </c>
    </row>
    <row r="14" spans="1:17" x14ac:dyDescent="0.2">
      <c r="A14" s="411" t="s">
        <v>570</v>
      </c>
      <c r="B14" s="411"/>
      <c r="C14" s="412">
        <v>1361</v>
      </c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2">
        <v>1361</v>
      </c>
      <c r="O14" s="410">
        <f t="shared" ref="O14:O77" si="0">SUM(D14:N14)</f>
        <v>1361</v>
      </c>
      <c r="P14" s="410">
        <f t="shared" ref="P14:P77" si="1">O14-C14</f>
        <v>0</v>
      </c>
      <c r="Q14" s="410">
        <f>O14-'[1]5.3'!M14</f>
        <v>0</v>
      </c>
    </row>
    <row r="15" spans="1:17" x14ac:dyDescent="0.2">
      <c r="A15" s="411" t="s">
        <v>571</v>
      </c>
      <c r="B15" s="411"/>
      <c r="C15" s="412">
        <v>-1040</v>
      </c>
      <c r="D15" s="412">
        <v>-1040</v>
      </c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0">
        <f t="shared" si="0"/>
        <v>-1040</v>
      </c>
      <c r="P15" s="410">
        <f t="shared" si="1"/>
        <v>0</v>
      </c>
      <c r="Q15" s="410">
        <f>O15-'[1]5.3'!M15</f>
        <v>0</v>
      </c>
    </row>
    <row r="16" spans="1:17" x14ac:dyDescent="0.2">
      <c r="A16" s="411" t="s">
        <v>572</v>
      </c>
      <c r="B16" s="411"/>
      <c r="C16" s="412">
        <f>SUM(C14:C15)</f>
        <v>321</v>
      </c>
      <c r="D16" s="412">
        <f t="shared" ref="D16:N16" si="2">SUM(D14:D15)</f>
        <v>-1040</v>
      </c>
      <c r="E16" s="412">
        <f t="shared" si="2"/>
        <v>0</v>
      </c>
      <c r="F16" s="412">
        <f t="shared" si="2"/>
        <v>0</v>
      </c>
      <c r="G16" s="412">
        <f t="shared" si="2"/>
        <v>0</v>
      </c>
      <c r="H16" s="412">
        <f t="shared" si="2"/>
        <v>0</v>
      </c>
      <c r="I16" s="412">
        <f t="shared" si="2"/>
        <v>0</v>
      </c>
      <c r="J16" s="412">
        <f t="shared" si="2"/>
        <v>0</v>
      </c>
      <c r="K16" s="412">
        <f t="shared" si="2"/>
        <v>0</v>
      </c>
      <c r="L16" s="412">
        <f t="shared" si="2"/>
        <v>0</v>
      </c>
      <c r="M16" s="412">
        <f t="shared" si="2"/>
        <v>0</v>
      </c>
      <c r="N16" s="412">
        <f t="shared" si="2"/>
        <v>1361</v>
      </c>
      <c r="O16" s="410">
        <f t="shared" si="0"/>
        <v>321</v>
      </c>
      <c r="P16" s="410">
        <f t="shared" si="1"/>
        <v>0</v>
      </c>
      <c r="Q16" s="410">
        <f>O16-'[1]5.3'!M16</f>
        <v>0</v>
      </c>
    </row>
    <row r="17" spans="1:17" x14ac:dyDescent="0.2">
      <c r="A17" s="413" t="s">
        <v>573</v>
      </c>
      <c r="B17" s="413"/>
      <c r="C17" s="414">
        <f>C13+C16</f>
        <v>173362</v>
      </c>
      <c r="D17" s="414">
        <f t="shared" ref="D17:N17" si="3">D13+D16</f>
        <v>169368</v>
      </c>
      <c r="E17" s="414">
        <f t="shared" si="3"/>
        <v>0</v>
      </c>
      <c r="F17" s="414">
        <f t="shared" si="3"/>
        <v>0</v>
      </c>
      <c r="G17" s="414">
        <f t="shared" si="3"/>
        <v>0</v>
      </c>
      <c r="H17" s="414">
        <f t="shared" si="3"/>
        <v>0</v>
      </c>
      <c r="I17" s="414">
        <f t="shared" si="3"/>
        <v>0</v>
      </c>
      <c r="J17" s="414">
        <f t="shared" si="3"/>
        <v>2633</v>
      </c>
      <c r="K17" s="414">
        <f t="shared" si="3"/>
        <v>0</v>
      </c>
      <c r="L17" s="414">
        <f t="shared" si="3"/>
        <v>0</v>
      </c>
      <c r="M17" s="414">
        <f t="shared" si="3"/>
        <v>0</v>
      </c>
      <c r="N17" s="414">
        <f t="shared" si="3"/>
        <v>1361</v>
      </c>
      <c r="O17" s="410">
        <f t="shared" si="0"/>
        <v>173362</v>
      </c>
      <c r="P17" s="410">
        <f t="shared" si="1"/>
        <v>0</v>
      </c>
      <c r="Q17" s="410">
        <f>O17-'[1]5.3'!M17</f>
        <v>0</v>
      </c>
    </row>
    <row r="18" spans="1:17" x14ac:dyDescent="0.2">
      <c r="A18" s="415" t="s">
        <v>574</v>
      </c>
      <c r="B18" s="411" t="s">
        <v>568</v>
      </c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0">
        <f t="shared" si="0"/>
        <v>0</v>
      </c>
      <c r="P18" s="410">
        <f t="shared" si="1"/>
        <v>0</v>
      </c>
      <c r="Q18" s="410">
        <f>O18-'[1]5.3'!M18</f>
        <v>0</v>
      </c>
    </row>
    <row r="19" spans="1:17" x14ac:dyDescent="0.2">
      <c r="A19" s="411" t="s">
        <v>569</v>
      </c>
      <c r="B19" s="411"/>
      <c r="C19" s="412">
        <f>SUM(D19:N19)</f>
        <v>144271</v>
      </c>
      <c r="D19" s="412">
        <f>'[1]5.3'!C19-'4.3'!E19-'4.3'!F19-'4.3'!G19-'4.3'!H19-'4.3'!I19-'4.3'!J19-'4.3'!K19-'4.3'!L19-'4.3'!M19-'4.3'!N19</f>
        <v>142345</v>
      </c>
      <c r="E19" s="412"/>
      <c r="F19" s="412"/>
      <c r="G19" s="412"/>
      <c r="H19" s="412"/>
      <c r="I19" s="412"/>
      <c r="J19" s="412">
        <v>1926</v>
      </c>
      <c r="K19" s="412"/>
      <c r="L19" s="412"/>
      <c r="M19" s="412"/>
      <c r="N19" s="412"/>
      <c r="O19" s="410">
        <f t="shared" si="0"/>
        <v>144271</v>
      </c>
      <c r="P19" s="410">
        <f t="shared" si="1"/>
        <v>0</v>
      </c>
      <c r="Q19" s="410">
        <f>O19-'[1]5.3'!M19</f>
        <v>0</v>
      </c>
    </row>
    <row r="20" spans="1:17" x14ac:dyDescent="0.2">
      <c r="A20" s="411" t="s">
        <v>570</v>
      </c>
      <c r="B20" s="411"/>
      <c r="C20" s="412">
        <v>1621</v>
      </c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2">
        <v>1621</v>
      </c>
      <c r="O20" s="410">
        <f t="shared" si="0"/>
        <v>1621</v>
      </c>
      <c r="P20" s="410">
        <f t="shared" si="1"/>
        <v>0</v>
      </c>
      <c r="Q20" s="410">
        <f>O20-'[1]5.3'!M20</f>
        <v>0</v>
      </c>
    </row>
    <row r="21" spans="1:17" x14ac:dyDescent="0.2">
      <c r="A21" s="411" t="s">
        <v>571</v>
      </c>
      <c r="B21" s="411"/>
      <c r="C21" s="412">
        <v>-800</v>
      </c>
      <c r="D21" s="412">
        <v>-800</v>
      </c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0">
        <f t="shared" si="0"/>
        <v>-800</v>
      </c>
      <c r="P21" s="410">
        <f t="shared" si="1"/>
        <v>0</v>
      </c>
      <c r="Q21" s="410">
        <f>O21-'[1]5.3'!M21</f>
        <v>0</v>
      </c>
    </row>
    <row r="22" spans="1:17" x14ac:dyDescent="0.2">
      <c r="A22" s="411" t="s">
        <v>572</v>
      </c>
      <c r="B22" s="411"/>
      <c r="C22" s="412">
        <f>SUM(C20:C21)</f>
        <v>821</v>
      </c>
      <c r="D22" s="412">
        <f t="shared" ref="D22:N22" si="4">SUM(D20:D21)</f>
        <v>-800</v>
      </c>
      <c r="E22" s="412">
        <f t="shared" si="4"/>
        <v>0</v>
      </c>
      <c r="F22" s="412">
        <f t="shared" si="4"/>
        <v>0</v>
      </c>
      <c r="G22" s="412">
        <f t="shared" si="4"/>
        <v>0</v>
      </c>
      <c r="H22" s="412">
        <f t="shared" si="4"/>
        <v>0</v>
      </c>
      <c r="I22" s="412">
        <f t="shared" si="4"/>
        <v>0</v>
      </c>
      <c r="J22" s="412">
        <f t="shared" si="4"/>
        <v>0</v>
      </c>
      <c r="K22" s="412">
        <f t="shared" si="4"/>
        <v>0</v>
      </c>
      <c r="L22" s="412">
        <f t="shared" si="4"/>
        <v>0</v>
      </c>
      <c r="M22" s="412">
        <f t="shared" si="4"/>
        <v>0</v>
      </c>
      <c r="N22" s="412">
        <f t="shared" si="4"/>
        <v>1621</v>
      </c>
      <c r="O22" s="410">
        <f t="shared" si="0"/>
        <v>821</v>
      </c>
      <c r="P22" s="410">
        <f t="shared" si="1"/>
        <v>0</v>
      </c>
      <c r="Q22" s="410">
        <f>O22-'[1]5.3'!M22</f>
        <v>0</v>
      </c>
    </row>
    <row r="23" spans="1:17" x14ac:dyDescent="0.2">
      <c r="A23" s="413" t="s">
        <v>573</v>
      </c>
      <c r="B23" s="413"/>
      <c r="C23" s="414">
        <f>C19+C22</f>
        <v>145092</v>
      </c>
      <c r="D23" s="414">
        <f t="shared" ref="D23:N23" si="5">D19+D22</f>
        <v>141545</v>
      </c>
      <c r="E23" s="414">
        <f t="shared" si="5"/>
        <v>0</v>
      </c>
      <c r="F23" s="414">
        <f t="shared" si="5"/>
        <v>0</v>
      </c>
      <c r="G23" s="414">
        <f t="shared" si="5"/>
        <v>0</v>
      </c>
      <c r="H23" s="414">
        <f t="shared" si="5"/>
        <v>0</v>
      </c>
      <c r="I23" s="414">
        <f t="shared" si="5"/>
        <v>0</v>
      </c>
      <c r="J23" s="414">
        <f t="shared" si="5"/>
        <v>1926</v>
      </c>
      <c r="K23" s="414">
        <f t="shared" si="5"/>
        <v>0</v>
      </c>
      <c r="L23" s="414">
        <f t="shared" si="5"/>
        <v>0</v>
      </c>
      <c r="M23" s="414">
        <f t="shared" si="5"/>
        <v>0</v>
      </c>
      <c r="N23" s="414">
        <f t="shared" si="5"/>
        <v>1621</v>
      </c>
      <c r="O23" s="410">
        <f t="shared" si="0"/>
        <v>145092</v>
      </c>
      <c r="P23" s="410">
        <f t="shared" si="1"/>
        <v>0</v>
      </c>
      <c r="Q23" s="410">
        <f>O23-'[1]5.3'!M23</f>
        <v>0</v>
      </c>
    </row>
    <row r="24" spans="1:17" x14ac:dyDescent="0.2">
      <c r="A24" s="415" t="s">
        <v>575</v>
      </c>
      <c r="B24" s="411" t="s">
        <v>568</v>
      </c>
      <c r="C24" s="412"/>
      <c r="D24" s="412"/>
      <c r="E24" s="412"/>
      <c r="F24" s="412"/>
      <c r="G24" s="412"/>
      <c r="H24" s="412"/>
      <c r="I24" s="412"/>
      <c r="J24" s="412"/>
      <c r="K24" s="412"/>
      <c r="L24" s="412"/>
      <c r="M24" s="412"/>
      <c r="N24" s="412"/>
      <c r="O24" s="410">
        <f t="shared" si="0"/>
        <v>0</v>
      </c>
      <c r="P24" s="410">
        <f t="shared" si="1"/>
        <v>0</v>
      </c>
      <c r="Q24" s="410">
        <f>O24-'[1]5.3'!M24</f>
        <v>0</v>
      </c>
    </row>
    <row r="25" spans="1:17" s="416" customFormat="1" x14ac:dyDescent="0.2">
      <c r="A25" s="411" t="s">
        <v>569</v>
      </c>
      <c r="B25" s="411"/>
      <c r="C25" s="412">
        <f>SUM(D25:M25)</f>
        <v>77785</v>
      </c>
      <c r="D25" s="412">
        <f>'[1]5.3'!C25-'4.3'!E25-'4.3'!F25-'4.3'!G25-'4.3'!H25-'4.3'!I25-'4.3'!J25-'4.3'!K25-'4.3'!L25-'4.3'!M25-'4.3'!N25</f>
        <v>76937</v>
      </c>
      <c r="E25" s="412"/>
      <c r="F25" s="412"/>
      <c r="G25" s="412"/>
      <c r="H25" s="412"/>
      <c r="I25" s="412"/>
      <c r="J25" s="412">
        <v>848</v>
      </c>
      <c r="K25" s="412"/>
      <c r="L25" s="412"/>
      <c r="M25" s="412"/>
      <c r="N25" s="412"/>
      <c r="O25" s="410">
        <f t="shared" si="0"/>
        <v>77785</v>
      </c>
      <c r="P25" s="410">
        <f t="shared" si="1"/>
        <v>0</v>
      </c>
      <c r="Q25" s="410">
        <f>O25-'[1]5.3'!M25</f>
        <v>0</v>
      </c>
    </row>
    <row r="26" spans="1:17" x14ac:dyDescent="0.2">
      <c r="A26" s="411" t="s">
        <v>570</v>
      </c>
      <c r="B26" s="411"/>
      <c r="C26" s="412">
        <v>1660</v>
      </c>
      <c r="D26" s="412"/>
      <c r="E26" s="412"/>
      <c r="F26" s="412"/>
      <c r="G26" s="412"/>
      <c r="H26" s="412"/>
      <c r="I26" s="412"/>
      <c r="J26" s="412"/>
      <c r="K26" s="412"/>
      <c r="L26" s="412"/>
      <c r="M26" s="412"/>
      <c r="N26" s="412">
        <v>1660</v>
      </c>
      <c r="O26" s="410">
        <f t="shared" si="0"/>
        <v>1660</v>
      </c>
      <c r="P26" s="410">
        <f t="shared" si="1"/>
        <v>0</v>
      </c>
      <c r="Q26" s="410">
        <f>O26-'[1]5.3'!M26</f>
        <v>0</v>
      </c>
    </row>
    <row r="27" spans="1:17" x14ac:dyDescent="0.2">
      <c r="A27" s="411" t="s">
        <v>571</v>
      </c>
      <c r="B27" s="411"/>
      <c r="C27" s="412">
        <v>-760</v>
      </c>
      <c r="D27" s="412">
        <v>-760</v>
      </c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0">
        <f t="shared" si="0"/>
        <v>-760</v>
      </c>
      <c r="P27" s="410">
        <f t="shared" si="1"/>
        <v>0</v>
      </c>
      <c r="Q27" s="410">
        <f>O27-'[1]5.3'!M27</f>
        <v>0</v>
      </c>
    </row>
    <row r="28" spans="1:17" x14ac:dyDescent="0.2">
      <c r="A28" s="411" t="s">
        <v>572</v>
      </c>
      <c r="B28" s="411"/>
      <c r="C28" s="412">
        <f>SUM(C26:C27)</f>
        <v>900</v>
      </c>
      <c r="D28" s="412">
        <f t="shared" ref="D28:N28" si="6">SUM(D26:D27)</f>
        <v>-760</v>
      </c>
      <c r="E28" s="412">
        <f t="shared" si="6"/>
        <v>0</v>
      </c>
      <c r="F28" s="412">
        <f t="shared" si="6"/>
        <v>0</v>
      </c>
      <c r="G28" s="412">
        <f t="shared" si="6"/>
        <v>0</v>
      </c>
      <c r="H28" s="412">
        <f t="shared" si="6"/>
        <v>0</v>
      </c>
      <c r="I28" s="412">
        <f t="shared" si="6"/>
        <v>0</v>
      </c>
      <c r="J28" s="412">
        <f t="shared" si="6"/>
        <v>0</v>
      </c>
      <c r="K28" s="412">
        <f t="shared" si="6"/>
        <v>0</v>
      </c>
      <c r="L28" s="412">
        <f t="shared" si="6"/>
        <v>0</v>
      </c>
      <c r="M28" s="412">
        <f t="shared" si="6"/>
        <v>0</v>
      </c>
      <c r="N28" s="412">
        <f t="shared" si="6"/>
        <v>1660</v>
      </c>
      <c r="O28" s="410">
        <f t="shared" si="0"/>
        <v>900</v>
      </c>
      <c r="P28" s="410">
        <f t="shared" si="1"/>
        <v>0</v>
      </c>
      <c r="Q28" s="410">
        <f>O28-'[1]5.3'!M28</f>
        <v>0</v>
      </c>
    </row>
    <row r="29" spans="1:17" x14ac:dyDescent="0.2">
      <c r="A29" s="413" t="s">
        <v>573</v>
      </c>
      <c r="B29" s="413"/>
      <c r="C29" s="414">
        <f>C25+C28</f>
        <v>78685</v>
      </c>
      <c r="D29" s="414">
        <f t="shared" ref="D29:N29" si="7">D25+D28</f>
        <v>76177</v>
      </c>
      <c r="E29" s="414">
        <f t="shared" si="7"/>
        <v>0</v>
      </c>
      <c r="F29" s="414">
        <f t="shared" si="7"/>
        <v>0</v>
      </c>
      <c r="G29" s="414">
        <f t="shared" si="7"/>
        <v>0</v>
      </c>
      <c r="H29" s="414">
        <f t="shared" si="7"/>
        <v>0</v>
      </c>
      <c r="I29" s="414">
        <f t="shared" si="7"/>
        <v>0</v>
      </c>
      <c r="J29" s="414">
        <f t="shared" si="7"/>
        <v>848</v>
      </c>
      <c r="K29" s="414">
        <f t="shared" si="7"/>
        <v>0</v>
      </c>
      <c r="L29" s="414">
        <f t="shared" si="7"/>
        <v>0</v>
      </c>
      <c r="M29" s="414">
        <f t="shared" si="7"/>
        <v>0</v>
      </c>
      <c r="N29" s="414">
        <f t="shared" si="7"/>
        <v>1660</v>
      </c>
      <c r="O29" s="410">
        <f t="shared" si="0"/>
        <v>78685</v>
      </c>
      <c r="P29" s="410">
        <f t="shared" si="1"/>
        <v>0</v>
      </c>
      <c r="Q29" s="410">
        <f>O29-'[1]5.3'!M29</f>
        <v>0</v>
      </c>
    </row>
    <row r="30" spans="1:17" x14ac:dyDescent="0.2">
      <c r="A30" s="407" t="s">
        <v>197</v>
      </c>
      <c r="B30" s="417"/>
      <c r="C30" s="412"/>
      <c r="D30" s="412"/>
      <c r="E30" s="409"/>
      <c r="F30" s="409"/>
      <c r="G30" s="409"/>
      <c r="H30" s="409"/>
      <c r="I30" s="412"/>
      <c r="J30" s="412"/>
      <c r="K30" s="412"/>
      <c r="L30" s="412"/>
      <c r="M30" s="412"/>
      <c r="N30" s="412"/>
      <c r="O30" s="410">
        <f t="shared" si="0"/>
        <v>0</v>
      </c>
      <c r="P30" s="410">
        <f t="shared" si="1"/>
        <v>0</v>
      </c>
      <c r="Q30" s="410">
        <f>O30-'[1]5.3'!M30</f>
        <v>0</v>
      </c>
    </row>
    <row r="31" spans="1:17" x14ac:dyDescent="0.2">
      <c r="A31" s="411" t="s">
        <v>569</v>
      </c>
      <c r="B31" s="411" t="s">
        <v>568</v>
      </c>
      <c r="C31" s="412">
        <f>C35+C40</f>
        <v>78206</v>
      </c>
      <c r="D31" s="412">
        <f t="shared" ref="D31:N31" si="8">D35+D40</f>
        <v>76436</v>
      </c>
      <c r="E31" s="412">
        <f t="shared" si="8"/>
        <v>0</v>
      </c>
      <c r="F31" s="412"/>
      <c r="G31" s="412">
        <f t="shared" si="8"/>
        <v>0</v>
      </c>
      <c r="H31" s="412"/>
      <c r="I31" s="412">
        <f t="shared" si="8"/>
        <v>0</v>
      </c>
      <c r="J31" s="412">
        <f t="shared" si="8"/>
        <v>1770</v>
      </c>
      <c r="K31" s="412">
        <f t="shared" si="8"/>
        <v>0</v>
      </c>
      <c r="L31" s="412">
        <f t="shared" si="8"/>
        <v>0</v>
      </c>
      <c r="M31" s="412">
        <f t="shared" si="8"/>
        <v>0</v>
      </c>
      <c r="N31" s="412">
        <f t="shared" si="8"/>
        <v>0</v>
      </c>
      <c r="O31" s="410">
        <f t="shared" si="0"/>
        <v>78206</v>
      </c>
      <c r="P31" s="410">
        <f t="shared" si="1"/>
        <v>0</v>
      </c>
      <c r="Q31" s="410">
        <f>O31-'[1]5.3'!M31</f>
        <v>0</v>
      </c>
    </row>
    <row r="32" spans="1:17" x14ac:dyDescent="0.2">
      <c r="A32" s="411" t="s">
        <v>572</v>
      </c>
      <c r="B32" s="411"/>
      <c r="C32" s="412">
        <f>C37+C41</f>
        <v>443</v>
      </c>
      <c r="D32" s="412">
        <f t="shared" ref="D32:N33" si="9">D37+D41</f>
        <v>-1242</v>
      </c>
      <c r="E32" s="412">
        <f t="shared" si="9"/>
        <v>0</v>
      </c>
      <c r="F32" s="412">
        <f t="shared" si="9"/>
        <v>0</v>
      </c>
      <c r="G32" s="412">
        <f t="shared" si="9"/>
        <v>0</v>
      </c>
      <c r="H32" s="412">
        <f t="shared" si="9"/>
        <v>0</v>
      </c>
      <c r="I32" s="412">
        <f t="shared" si="9"/>
        <v>0</v>
      </c>
      <c r="J32" s="412">
        <f t="shared" si="9"/>
        <v>0</v>
      </c>
      <c r="K32" s="412">
        <f t="shared" si="9"/>
        <v>0</v>
      </c>
      <c r="L32" s="412">
        <f t="shared" si="9"/>
        <v>0</v>
      </c>
      <c r="M32" s="412">
        <f t="shared" si="9"/>
        <v>0</v>
      </c>
      <c r="N32" s="412">
        <f t="shared" si="9"/>
        <v>1685</v>
      </c>
      <c r="O32" s="410">
        <f t="shared" si="0"/>
        <v>443</v>
      </c>
      <c r="P32" s="410">
        <f t="shared" si="1"/>
        <v>0</v>
      </c>
      <c r="Q32" s="410">
        <f>O32-'[1]5.3'!M32</f>
        <v>0</v>
      </c>
    </row>
    <row r="33" spans="1:17" x14ac:dyDescent="0.2">
      <c r="A33" s="413" t="s">
        <v>573</v>
      </c>
      <c r="B33" s="413"/>
      <c r="C33" s="414">
        <f>C38+C42</f>
        <v>78649</v>
      </c>
      <c r="D33" s="414">
        <f t="shared" si="9"/>
        <v>75194</v>
      </c>
      <c r="E33" s="414">
        <f t="shared" si="9"/>
        <v>0</v>
      </c>
      <c r="F33" s="414">
        <f t="shared" si="9"/>
        <v>0</v>
      </c>
      <c r="G33" s="414">
        <f t="shared" si="9"/>
        <v>0</v>
      </c>
      <c r="H33" s="414">
        <f t="shared" si="9"/>
        <v>0</v>
      </c>
      <c r="I33" s="414">
        <f t="shared" si="9"/>
        <v>0</v>
      </c>
      <c r="J33" s="414">
        <f t="shared" si="9"/>
        <v>1770</v>
      </c>
      <c r="K33" s="414">
        <f t="shared" si="9"/>
        <v>0</v>
      </c>
      <c r="L33" s="414">
        <f t="shared" si="9"/>
        <v>0</v>
      </c>
      <c r="M33" s="414">
        <f t="shared" si="9"/>
        <v>0</v>
      </c>
      <c r="N33" s="414">
        <f t="shared" si="9"/>
        <v>1685</v>
      </c>
      <c r="O33" s="410">
        <f t="shared" si="0"/>
        <v>78649</v>
      </c>
      <c r="P33" s="410">
        <f t="shared" si="1"/>
        <v>0</v>
      </c>
      <c r="Q33" s="410">
        <f>O33-'[1]5.3'!M33</f>
        <v>0</v>
      </c>
    </row>
    <row r="34" spans="1:17" x14ac:dyDescent="0.2">
      <c r="A34" s="418" t="s">
        <v>576</v>
      </c>
      <c r="B34" s="411"/>
      <c r="C34" s="412"/>
      <c r="D34" s="412"/>
      <c r="E34" s="412"/>
      <c r="F34" s="412"/>
      <c r="G34" s="412"/>
      <c r="H34" s="412"/>
      <c r="I34" s="412"/>
      <c r="J34" s="412"/>
      <c r="K34" s="412"/>
      <c r="L34" s="412"/>
      <c r="M34" s="412"/>
      <c r="N34" s="412"/>
      <c r="O34" s="410">
        <f t="shared" si="0"/>
        <v>0</v>
      </c>
      <c r="P34" s="410">
        <f t="shared" si="1"/>
        <v>0</v>
      </c>
      <c r="Q34" s="410">
        <f>O34-'[1]5.3'!M34</f>
        <v>0</v>
      </c>
    </row>
    <row r="35" spans="1:17" x14ac:dyDescent="0.2">
      <c r="A35" s="411" t="s">
        <v>569</v>
      </c>
      <c r="B35" s="411"/>
      <c r="C35" s="412">
        <f>SUM(D35:N35)</f>
        <v>43985</v>
      </c>
      <c r="D35" s="412">
        <f>'[1]5.3'!C35-'4.3'!E35-'4.3'!F35-'4.3'!G35-'4.3'!H35-'4.3'!I35-'4.3'!J35-'4.3'!K35-'4.3'!L35-'4.3'!M35-'4.3'!N35</f>
        <v>43240</v>
      </c>
      <c r="E35" s="412"/>
      <c r="F35" s="412"/>
      <c r="G35" s="412"/>
      <c r="H35" s="412"/>
      <c r="I35" s="412"/>
      <c r="J35" s="412">
        <v>745</v>
      </c>
      <c r="K35" s="412"/>
      <c r="L35" s="412"/>
      <c r="M35" s="412"/>
      <c r="N35" s="412"/>
      <c r="O35" s="410">
        <f t="shared" si="0"/>
        <v>43985</v>
      </c>
      <c r="P35" s="410">
        <f t="shared" si="1"/>
        <v>0</v>
      </c>
      <c r="Q35" s="410">
        <f>O35-'[1]5.3'!M35</f>
        <v>0</v>
      </c>
    </row>
    <row r="36" spans="1:17" x14ac:dyDescent="0.2">
      <c r="A36" s="411" t="s">
        <v>570</v>
      </c>
      <c r="B36" s="411"/>
      <c r="C36" s="412">
        <v>443</v>
      </c>
      <c r="D36" s="412">
        <v>-1242</v>
      </c>
      <c r="E36" s="412"/>
      <c r="F36" s="412"/>
      <c r="G36" s="412"/>
      <c r="H36" s="412"/>
      <c r="I36" s="412"/>
      <c r="J36" s="412"/>
      <c r="K36" s="412"/>
      <c r="L36" s="412"/>
      <c r="M36" s="412"/>
      <c r="N36" s="412">
        <v>1685</v>
      </c>
      <c r="O36" s="410">
        <f t="shared" si="0"/>
        <v>443</v>
      </c>
      <c r="P36" s="410">
        <f t="shared" si="1"/>
        <v>0</v>
      </c>
      <c r="Q36" s="410">
        <f>O36-'[1]5.3'!M36</f>
        <v>0</v>
      </c>
    </row>
    <row r="37" spans="1:17" x14ac:dyDescent="0.2">
      <c r="A37" s="411" t="s">
        <v>572</v>
      </c>
      <c r="B37" s="411"/>
      <c r="C37" s="412">
        <f>SUM(C36)</f>
        <v>443</v>
      </c>
      <c r="D37" s="412">
        <f t="shared" ref="D37:N37" si="10">SUM(D36)</f>
        <v>-1242</v>
      </c>
      <c r="E37" s="412">
        <f t="shared" si="10"/>
        <v>0</v>
      </c>
      <c r="F37" s="412">
        <f t="shared" si="10"/>
        <v>0</v>
      </c>
      <c r="G37" s="412">
        <f t="shared" si="10"/>
        <v>0</v>
      </c>
      <c r="H37" s="412">
        <f t="shared" si="10"/>
        <v>0</v>
      </c>
      <c r="I37" s="412">
        <f t="shared" si="10"/>
        <v>0</v>
      </c>
      <c r="J37" s="412">
        <f t="shared" si="10"/>
        <v>0</v>
      </c>
      <c r="K37" s="412">
        <f t="shared" si="10"/>
        <v>0</v>
      </c>
      <c r="L37" s="412">
        <f t="shared" si="10"/>
        <v>0</v>
      </c>
      <c r="M37" s="412">
        <f t="shared" si="10"/>
        <v>0</v>
      </c>
      <c r="N37" s="412">
        <f t="shared" si="10"/>
        <v>1685</v>
      </c>
      <c r="O37" s="410">
        <f t="shared" si="0"/>
        <v>443</v>
      </c>
      <c r="P37" s="410">
        <f t="shared" si="1"/>
        <v>0</v>
      </c>
      <c r="Q37" s="410">
        <f>O37-'[1]5.3'!M37</f>
        <v>0</v>
      </c>
    </row>
    <row r="38" spans="1:17" x14ac:dyDescent="0.2">
      <c r="A38" s="413" t="s">
        <v>573</v>
      </c>
      <c r="B38" s="413"/>
      <c r="C38" s="414">
        <f>C35+C37</f>
        <v>44428</v>
      </c>
      <c r="D38" s="414">
        <f t="shared" ref="D38:N38" si="11">D35+D37</f>
        <v>41998</v>
      </c>
      <c r="E38" s="414">
        <f t="shared" si="11"/>
        <v>0</v>
      </c>
      <c r="F38" s="414">
        <f t="shared" si="11"/>
        <v>0</v>
      </c>
      <c r="G38" s="414">
        <f t="shared" si="11"/>
        <v>0</v>
      </c>
      <c r="H38" s="414">
        <f t="shared" si="11"/>
        <v>0</v>
      </c>
      <c r="I38" s="414">
        <f t="shared" si="11"/>
        <v>0</v>
      </c>
      <c r="J38" s="414">
        <f t="shared" si="11"/>
        <v>745</v>
      </c>
      <c r="K38" s="414">
        <f t="shared" si="11"/>
        <v>0</v>
      </c>
      <c r="L38" s="414">
        <f t="shared" si="11"/>
        <v>0</v>
      </c>
      <c r="M38" s="414">
        <f t="shared" si="11"/>
        <v>0</v>
      </c>
      <c r="N38" s="414">
        <f t="shared" si="11"/>
        <v>1685</v>
      </c>
      <c r="O38" s="410">
        <f t="shared" si="0"/>
        <v>44428</v>
      </c>
      <c r="P38" s="410">
        <f t="shared" si="1"/>
        <v>0</v>
      </c>
      <c r="Q38" s="410">
        <f>O38-'[1]5.3'!M38</f>
        <v>0</v>
      </c>
    </row>
    <row r="39" spans="1:17" x14ac:dyDescent="0.2">
      <c r="A39" s="418" t="s">
        <v>577</v>
      </c>
      <c r="B39" s="411"/>
      <c r="C39" s="412"/>
      <c r="D39" s="412"/>
      <c r="E39" s="412"/>
      <c r="F39" s="412"/>
      <c r="G39" s="412"/>
      <c r="H39" s="412"/>
      <c r="I39" s="412"/>
      <c r="J39" s="412"/>
      <c r="K39" s="412"/>
      <c r="L39" s="412"/>
      <c r="M39" s="412"/>
      <c r="N39" s="412"/>
      <c r="O39" s="410">
        <f t="shared" si="0"/>
        <v>0</v>
      </c>
      <c r="P39" s="410">
        <f t="shared" si="1"/>
        <v>0</v>
      </c>
      <c r="Q39" s="410">
        <f>O39-'[1]5.3'!M39</f>
        <v>0</v>
      </c>
    </row>
    <row r="40" spans="1:17" x14ac:dyDescent="0.2">
      <c r="A40" s="411" t="s">
        <v>569</v>
      </c>
      <c r="B40" s="411"/>
      <c r="C40" s="412">
        <f>SUM(D40:N40)</f>
        <v>34221</v>
      </c>
      <c r="D40" s="412">
        <f>'[1]5.3'!C40-'4.3'!E40-'4.3'!F40-'4.3'!G40-'4.3'!H40-'4.3'!I40-'4.3'!J40-'4.3'!K40-'4.3'!L40-'4.3'!M40-'4.3'!N40</f>
        <v>33196</v>
      </c>
      <c r="E40" s="412"/>
      <c r="F40" s="412"/>
      <c r="G40" s="412"/>
      <c r="H40" s="412"/>
      <c r="I40" s="412"/>
      <c r="J40" s="412">
        <v>1025</v>
      </c>
      <c r="K40" s="412"/>
      <c r="L40" s="412"/>
      <c r="M40" s="412"/>
      <c r="N40" s="412"/>
      <c r="O40" s="410">
        <f t="shared" si="0"/>
        <v>34221</v>
      </c>
      <c r="P40" s="410">
        <f t="shared" si="1"/>
        <v>0</v>
      </c>
      <c r="Q40" s="410">
        <f>O40-'[1]5.3'!M40</f>
        <v>0</v>
      </c>
    </row>
    <row r="41" spans="1:17" x14ac:dyDescent="0.2">
      <c r="A41" s="411" t="s">
        <v>572</v>
      </c>
      <c r="B41" s="411"/>
      <c r="C41" s="412">
        <v>0</v>
      </c>
      <c r="D41" s="412"/>
      <c r="E41" s="412"/>
      <c r="F41" s="412"/>
      <c r="G41" s="412"/>
      <c r="H41" s="412"/>
      <c r="I41" s="412"/>
      <c r="J41" s="412"/>
      <c r="K41" s="412"/>
      <c r="L41" s="412"/>
      <c r="M41" s="412"/>
      <c r="N41" s="412"/>
      <c r="O41" s="410">
        <f t="shared" si="0"/>
        <v>0</v>
      </c>
      <c r="P41" s="410">
        <f t="shared" si="1"/>
        <v>0</v>
      </c>
      <c r="Q41" s="410">
        <f>O41-'[1]5.3'!M41</f>
        <v>0</v>
      </c>
    </row>
    <row r="42" spans="1:17" x14ac:dyDescent="0.2">
      <c r="A42" s="413" t="s">
        <v>573</v>
      </c>
      <c r="B42" s="413"/>
      <c r="C42" s="414">
        <f>C40+C41</f>
        <v>34221</v>
      </c>
      <c r="D42" s="414">
        <f t="shared" ref="D42:N42" si="12">D40+D41</f>
        <v>33196</v>
      </c>
      <c r="E42" s="414">
        <f t="shared" si="12"/>
        <v>0</v>
      </c>
      <c r="F42" s="414">
        <f t="shared" si="12"/>
        <v>0</v>
      </c>
      <c r="G42" s="414">
        <f t="shared" si="12"/>
        <v>0</v>
      </c>
      <c r="H42" s="414">
        <f t="shared" si="12"/>
        <v>0</v>
      </c>
      <c r="I42" s="414">
        <f t="shared" si="12"/>
        <v>0</v>
      </c>
      <c r="J42" s="414">
        <f t="shared" si="12"/>
        <v>1025</v>
      </c>
      <c r="K42" s="414">
        <f t="shared" si="12"/>
        <v>0</v>
      </c>
      <c r="L42" s="414">
        <f t="shared" si="12"/>
        <v>0</v>
      </c>
      <c r="M42" s="414">
        <f t="shared" si="12"/>
        <v>0</v>
      </c>
      <c r="N42" s="414">
        <f t="shared" si="12"/>
        <v>0</v>
      </c>
      <c r="O42" s="410">
        <f t="shared" si="0"/>
        <v>34221</v>
      </c>
      <c r="P42" s="410">
        <f t="shared" si="1"/>
        <v>0</v>
      </c>
      <c r="Q42" s="410">
        <f>O42-'[1]5.3'!M42</f>
        <v>0</v>
      </c>
    </row>
    <row r="43" spans="1:17" x14ac:dyDescent="0.2">
      <c r="A43" s="415" t="s">
        <v>648</v>
      </c>
      <c r="B43" s="411"/>
      <c r="C43" s="412"/>
      <c r="D43" s="412"/>
      <c r="E43" s="412"/>
      <c r="F43" s="412"/>
      <c r="G43" s="412"/>
      <c r="H43" s="412"/>
      <c r="I43" s="412"/>
      <c r="J43" s="412"/>
      <c r="K43" s="412"/>
      <c r="L43" s="412"/>
      <c r="M43" s="412"/>
      <c r="N43" s="412"/>
      <c r="O43" s="410">
        <f t="shared" si="0"/>
        <v>0</v>
      </c>
      <c r="P43" s="410">
        <f t="shared" si="1"/>
        <v>0</v>
      </c>
      <c r="Q43" s="410">
        <f>O43-'[1]5.3'!M43</f>
        <v>0</v>
      </c>
    </row>
    <row r="44" spans="1:17" x14ac:dyDescent="0.2">
      <c r="A44" s="411" t="s">
        <v>569</v>
      </c>
      <c r="B44" s="411"/>
      <c r="C44" s="412">
        <f>SUM(C48,C53)</f>
        <v>242856</v>
      </c>
      <c r="D44" s="412">
        <f>SUM(D48,D53)</f>
        <v>132418</v>
      </c>
      <c r="E44" s="412"/>
      <c r="F44" s="412"/>
      <c r="G44" s="412"/>
      <c r="H44" s="412"/>
      <c r="I44" s="412"/>
      <c r="J44" s="412">
        <f>SUM(J48,J53)</f>
        <v>110438</v>
      </c>
      <c r="K44" s="412"/>
      <c r="L44" s="412"/>
      <c r="M44" s="412"/>
      <c r="N44" s="412">
        <f>SUM(N48,N53)</f>
        <v>0</v>
      </c>
      <c r="O44" s="410">
        <f t="shared" si="0"/>
        <v>242856</v>
      </c>
      <c r="P44" s="410">
        <f t="shared" si="1"/>
        <v>0</v>
      </c>
      <c r="Q44" s="410">
        <f>O44-'[1]5.3'!M44</f>
        <v>0</v>
      </c>
    </row>
    <row r="45" spans="1:17" x14ac:dyDescent="0.2">
      <c r="A45" s="411" t="s">
        <v>578</v>
      </c>
      <c r="B45" s="411"/>
      <c r="C45" s="412">
        <f t="shared" ref="C45:N46" si="13">C50+C54+C61</f>
        <v>55069</v>
      </c>
      <c r="D45" s="412">
        <f t="shared" si="13"/>
        <v>33711</v>
      </c>
      <c r="E45" s="412">
        <f t="shared" si="13"/>
        <v>14297</v>
      </c>
      <c r="F45" s="412">
        <f t="shared" si="13"/>
        <v>0</v>
      </c>
      <c r="G45" s="412">
        <f t="shared" si="13"/>
        <v>0</v>
      </c>
      <c r="H45" s="412">
        <f t="shared" si="13"/>
        <v>0</v>
      </c>
      <c r="I45" s="412">
        <f t="shared" si="13"/>
        <v>0</v>
      </c>
      <c r="J45" s="412">
        <f t="shared" si="13"/>
        <v>0</v>
      </c>
      <c r="K45" s="412">
        <f t="shared" si="13"/>
        <v>0</v>
      </c>
      <c r="L45" s="412">
        <f t="shared" si="13"/>
        <v>0</v>
      </c>
      <c r="M45" s="412">
        <f t="shared" si="13"/>
        <v>0</v>
      </c>
      <c r="N45" s="412">
        <f t="shared" si="13"/>
        <v>7061</v>
      </c>
      <c r="O45" s="410">
        <f t="shared" ref="O45:O53" si="14">SUM(D45:N45)</f>
        <v>55069</v>
      </c>
      <c r="P45" s="410">
        <f t="shared" si="1"/>
        <v>0</v>
      </c>
      <c r="Q45" s="410">
        <f>O45-'[1]5.3'!M45</f>
        <v>0</v>
      </c>
    </row>
    <row r="46" spans="1:17" x14ac:dyDescent="0.2">
      <c r="A46" s="411" t="s">
        <v>573</v>
      </c>
      <c r="B46" s="411"/>
      <c r="C46" s="412">
        <f t="shared" si="13"/>
        <v>297925</v>
      </c>
      <c r="D46" s="412">
        <f t="shared" si="13"/>
        <v>166129</v>
      </c>
      <c r="E46" s="412">
        <f t="shared" si="13"/>
        <v>14297</v>
      </c>
      <c r="F46" s="412">
        <f t="shared" si="13"/>
        <v>0</v>
      </c>
      <c r="G46" s="412">
        <f t="shared" si="13"/>
        <v>0</v>
      </c>
      <c r="H46" s="412">
        <f t="shared" si="13"/>
        <v>0</v>
      </c>
      <c r="I46" s="412">
        <f t="shared" si="13"/>
        <v>0</v>
      </c>
      <c r="J46" s="412">
        <f t="shared" si="13"/>
        <v>110438</v>
      </c>
      <c r="K46" s="412">
        <f t="shared" si="13"/>
        <v>0</v>
      </c>
      <c r="L46" s="412">
        <f t="shared" si="13"/>
        <v>0</v>
      </c>
      <c r="M46" s="412">
        <f t="shared" si="13"/>
        <v>0</v>
      </c>
      <c r="N46" s="412">
        <f t="shared" si="13"/>
        <v>7061</v>
      </c>
      <c r="O46" s="410">
        <f t="shared" si="14"/>
        <v>297925</v>
      </c>
      <c r="P46" s="410">
        <f t="shared" si="1"/>
        <v>0</v>
      </c>
      <c r="Q46" s="410">
        <f>O46-'[1]5.3'!M46</f>
        <v>0</v>
      </c>
    </row>
    <row r="47" spans="1:17" x14ac:dyDescent="0.2">
      <c r="A47" s="418" t="s">
        <v>579</v>
      </c>
      <c r="B47" s="411" t="s">
        <v>580</v>
      </c>
      <c r="C47" s="412"/>
      <c r="D47" s="412"/>
      <c r="E47" s="412"/>
      <c r="F47" s="412"/>
      <c r="G47" s="412"/>
      <c r="H47" s="412"/>
      <c r="I47" s="412"/>
      <c r="J47" s="412"/>
      <c r="K47" s="412"/>
      <c r="L47" s="412"/>
      <c r="M47" s="412"/>
      <c r="N47" s="412"/>
      <c r="O47" s="410">
        <f t="shared" si="14"/>
        <v>0</v>
      </c>
      <c r="P47" s="410">
        <f t="shared" si="1"/>
        <v>0</v>
      </c>
      <c r="Q47" s="410">
        <f>O47-'[1]5.3'!M47</f>
        <v>0</v>
      </c>
    </row>
    <row r="48" spans="1:17" x14ac:dyDescent="0.2">
      <c r="A48" s="411" t="s">
        <v>569</v>
      </c>
      <c r="B48" s="411"/>
      <c r="C48" s="412">
        <f>SUM(D48:N48)</f>
        <v>150934</v>
      </c>
      <c r="D48" s="412">
        <f>'[1]5.3'!C48-'4.3'!E48-'4.3'!F48-'4.3'!G48-'4.3'!H48-'4.3'!I48-'4.3'!J48-'4.3'!K48-'4.3'!L48-'4.3'!M48-'4.3'!N48</f>
        <v>79471</v>
      </c>
      <c r="E48" s="412"/>
      <c r="F48" s="412"/>
      <c r="G48" s="412"/>
      <c r="H48" s="412"/>
      <c r="I48" s="412"/>
      <c r="J48" s="412">
        <v>71463</v>
      </c>
      <c r="K48" s="412"/>
      <c r="L48" s="412"/>
      <c r="M48" s="412"/>
      <c r="N48" s="412"/>
      <c r="O48" s="410">
        <f t="shared" si="14"/>
        <v>150934</v>
      </c>
      <c r="P48" s="410">
        <f t="shared" si="1"/>
        <v>0</v>
      </c>
      <c r="Q48" s="410">
        <f>O48-'[1]5.3'!M48</f>
        <v>0</v>
      </c>
    </row>
    <row r="49" spans="1:17" x14ac:dyDescent="0.2">
      <c r="A49" s="411" t="s">
        <v>581</v>
      </c>
      <c r="B49" s="411"/>
      <c r="C49" s="412">
        <v>653</v>
      </c>
      <c r="D49" s="412">
        <v>-6408</v>
      </c>
      <c r="E49" s="412"/>
      <c r="F49" s="412"/>
      <c r="G49" s="412"/>
      <c r="H49" s="412"/>
      <c r="I49" s="412"/>
      <c r="J49" s="412"/>
      <c r="K49" s="412"/>
      <c r="L49" s="412"/>
      <c r="M49" s="412"/>
      <c r="N49" s="412">
        <v>7061</v>
      </c>
      <c r="O49" s="410">
        <f t="shared" si="14"/>
        <v>653</v>
      </c>
      <c r="P49" s="410">
        <f t="shared" si="1"/>
        <v>0</v>
      </c>
      <c r="Q49" s="410">
        <f>O49-'[1]5.3'!M49</f>
        <v>0</v>
      </c>
    </row>
    <row r="50" spans="1:17" x14ac:dyDescent="0.2">
      <c r="A50" s="411" t="s">
        <v>578</v>
      </c>
      <c r="B50" s="411"/>
      <c r="C50" s="412">
        <f>SUM(C49)</f>
        <v>653</v>
      </c>
      <c r="D50" s="412">
        <f t="shared" ref="D50:N50" si="15">SUM(D49)</f>
        <v>-6408</v>
      </c>
      <c r="E50" s="412">
        <f t="shared" si="15"/>
        <v>0</v>
      </c>
      <c r="F50" s="412">
        <f t="shared" si="15"/>
        <v>0</v>
      </c>
      <c r="G50" s="412">
        <f t="shared" si="15"/>
        <v>0</v>
      </c>
      <c r="H50" s="412">
        <f t="shared" si="15"/>
        <v>0</v>
      </c>
      <c r="I50" s="412">
        <f t="shared" si="15"/>
        <v>0</v>
      </c>
      <c r="J50" s="412">
        <f t="shared" si="15"/>
        <v>0</v>
      </c>
      <c r="K50" s="412">
        <f t="shared" si="15"/>
        <v>0</v>
      </c>
      <c r="L50" s="412">
        <f t="shared" si="15"/>
        <v>0</v>
      </c>
      <c r="M50" s="412">
        <f t="shared" si="15"/>
        <v>0</v>
      </c>
      <c r="N50" s="412">
        <f t="shared" si="15"/>
        <v>7061</v>
      </c>
      <c r="O50" s="410">
        <f t="shared" si="14"/>
        <v>653</v>
      </c>
      <c r="P50" s="410">
        <f t="shared" si="1"/>
        <v>0</v>
      </c>
      <c r="Q50" s="410">
        <f>O50-'[1]5.3'!M50</f>
        <v>0</v>
      </c>
    </row>
    <row r="51" spans="1:17" x14ac:dyDescent="0.2">
      <c r="A51" s="411" t="s">
        <v>573</v>
      </c>
      <c r="B51" s="411"/>
      <c r="C51" s="412">
        <f>C48+C50</f>
        <v>151587</v>
      </c>
      <c r="D51" s="412">
        <f t="shared" ref="D51:N51" si="16">D48+D50</f>
        <v>73063</v>
      </c>
      <c r="E51" s="412">
        <f t="shared" si="16"/>
        <v>0</v>
      </c>
      <c r="F51" s="412">
        <f t="shared" si="16"/>
        <v>0</v>
      </c>
      <c r="G51" s="412">
        <f t="shared" si="16"/>
        <v>0</v>
      </c>
      <c r="H51" s="412">
        <f t="shared" si="16"/>
        <v>0</v>
      </c>
      <c r="I51" s="412">
        <f t="shared" si="16"/>
        <v>0</v>
      </c>
      <c r="J51" s="412">
        <f t="shared" si="16"/>
        <v>71463</v>
      </c>
      <c r="K51" s="412">
        <f t="shared" si="16"/>
        <v>0</v>
      </c>
      <c r="L51" s="412">
        <f t="shared" si="16"/>
        <v>0</v>
      </c>
      <c r="M51" s="412">
        <f t="shared" si="16"/>
        <v>0</v>
      </c>
      <c r="N51" s="412">
        <f t="shared" si="16"/>
        <v>7061</v>
      </c>
      <c r="O51" s="410">
        <f t="shared" si="14"/>
        <v>151587</v>
      </c>
      <c r="P51" s="410">
        <f t="shared" si="1"/>
        <v>0</v>
      </c>
      <c r="Q51" s="410">
        <f>O51-'[1]5.3'!M51</f>
        <v>0</v>
      </c>
    </row>
    <row r="52" spans="1:17" x14ac:dyDescent="0.2">
      <c r="A52" s="418" t="s">
        <v>582</v>
      </c>
      <c r="B52" s="411" t="s">
        <v>580</v>
      </c>
      <c r="C52" s="412"/>
      <c r="D52" s="412"/>
      <c r="E52" s="412"/>
      <c r="F52" s="412"/>
      <c r="G52" s="412"/>
      <c r="H52" s="412"/>
      <c r="I52" s="412"/>
      <c r="J52" s="412"/>
      <c r="K52" s="412"/>
      <c r="L52" s="412"/>
      <c r="M52" s="412"/>
      <c r="N52" s="412"/>
      <c r="O52" s="410">
        <f t="shared" si="14"/>
        <v>0</v>
      </c>
      <c r="P52" s="410">
        <f t="shared" si="1"/>
        <v>0</v>
      </c>
      <c r="Q52" s="410">
        <f>O52-'[1]5.3'!M52</f>
        <v>0</v>
      </c>
    </row>
    <row r="53" spans="1:17" x14ac:dyDescent="0.2">
      <c r="A53" s="411" t="s">
        <v>569</v>
      </c>
      <c r="B53" s="411"/>
      <c r="C53" s="412">
        <f>SUM(D53:N53)</f>
        <v>91922</v>
      </c>
      <c r="D53" s="412">
        <f>'[1]5.3'!C53-'4.3'!E53-'4.3'!F53-'4.3'!G53-'4.3'!H53-'4.3'!I53-'4.3'!J53-'4.3'!K53-'4.3'!L53-'4.3'!M53-'4.3'!N53</f>
        <v>52947</v>
      </c>
      <c r="E53" s="412"/>
      <c r="F53" s="412"/>
      <c r="G53" s="412"/>
      <c r="H53" s="412"/>
      <c r="I53" s="412"/>
      <c r="J53" s="412">
        <v>38975</v>
      </c>
      <c r="K53" s="412"/>
      <c r="L53" s="412"/>
      <c r="M53" s="412"/>
      <c r="N53" s="412"/>
      <c r="O53" s="410">
        <f t="shared" si="14"/>
        <v>91922</v>
      </c>
      <c r="P53" s="410">
        <f t="shared" si="1"/>
        <v>0</v>
      </c>
      <c r="Q53" s="410">
        <f>O53-'[1]5.3'!M53</f>
        <v>0</v>
      </c>
    </row>
    <row r="54" spans="1:17" x14ac:dyDescent="0.2">
      <c r="A54" s="411" t="s">
        <v>578</v>
      </c>
      <c r="B54" s="411"/>
      <c r="C54" s="412">
        <v>0</v>
      </c>
      <c r="D54" s="412">
        <v>0</v>
      </c>
      <c r="E54" s="412"/>
      <c r="F54" s="412"/>
      <c r="G54" s="412"/>
      <c r="H54" s="412"/>
      <c r="I54" s="412"/>
      <c r="J54" s="412"/>
      <c r="K54" s="412"/>
      <c r="L54" s="412"/>
      <c r="M54" s="412"/>
      <c r="N54" s="412"/>
      <c r="O54" s="410">
        <f t="shared" si="0"/>
        <v>0</v>
      </c>
      <c r="P54" s="410">
        <f t="shared" si="1"/>
        <v>0</v>
      </c>
      <c r="Q54" s="410">
        <f>O54-'[1]5.3'!M54</f>
        <v>0</v>
      </c>
    </row>
    <row r="55" spans="1:17" x14ac:dyDescent="0.2">
      <c r="A55" s="411" t="s">
        <v>573</v>
      </c>
      <c r="B55" s="411"/>
      <c r="C55" s="412">
        <f>C53+C54</f>
        <v>91922</v>
      </c>
      <c r="D55" s="412">
        <f t="shared" ref="D55:N55" si="17">D53+D54</f>
        <v>52947</v>
      </c>
      <c r="E55" s="412">
        <f t="shared" si="17"/>
        <v>0</v>
      </c>
      <c r="F55" s="412">
        <f t="shared" si="17"/>
        <v>0</v>
      </c>
      <c r="G55" s="412">
        <f t="shared" si="17"/>
        <v>0</v>
      </c>
      <c r="H55" s="412">
        <f t="shared" si="17"/>
        <v>0</v>
      </c>
      <c r="I55" s="412">
        <f t="shared" si="17"/>
        <v>0</v>
      </c>
      <c r="J55" s="412">
        <f t="shared" si="17"/>
        <v>38975</v>
      </c>
      <c r="K55" s="412">
        <f t="shared" si="17"/>
        <v>0</v>
      </c>
      <c r="L55" s="412">
        <f t="shared" si="17"/>
        <v>0</v>
      </c>
      <c r="M55" s="412">
        <f t="shared" si="17"/>
        <v>0</v>
      </c>
      <c r="N55" s="412">
        <f t="shared" si="17"/>
        <v>0</v>
      </c>
      <c r="O55" s="410">
        <f t="shared" si="0"/>
        <v>91922</v>
      </c>
      <c r="P55" s="410">
        <f t="shared" si="1"/>
        <v>0</v>
      </c>
      <c r="Q55" s="410">
        <f>O55-'[1]5.3'!M55</f>
        <v>0</v>
      </c>
    </row>
    <row r="56" spans="1:17" x14ac:dyDescent="0.2">
      <c r="A56" s="418" t="s">
        <v>583</v>
      </c>
      <c r="B56" s="411" t="s">
        <v>568</v>
      </c>
      <c r="C56" s="412"/>
      <c r="D56" s="412"/>
      <c r="E56" s="412"/>
      <c r="F56" s="412"/>
      <c r="G56" s="412"/>
      <c r="H56" s="412"/>
      <c r="I56" s="412"/>
      <c r="J56" s="412"/>
      <c r="K56" s="412"/>
      <c r="L56" s="412"/>
      <c r="M56" s="412"/>
      <c r="N56" s="412"/>
      <c r="O56" s="410">
        <f t="shared" si="0"/>
        <v>0</v>
      </c>
      <c r="P56" s="410">
        <f t="shared" si="1"/>
        <v>0</v>
      </c>
      <c r="Q56" s="410">
        <f>O56-'[1]5.3'!M56</f>
        <v>0</v>
      </c>
    </row>
    <row r="57" spans="1:17" x14ac:dyDescent="0.2">
      <c r="A57" s="411" t="s">
        <v>569</v>
      </c>
      <c r="B57" s="411"/>
      <c r="C57" s="412">
        <v>0</v>
      </c>
      <c r="D57" s="412"/>
      <c r="E57" s="412"/>
      <c r="F57" s="412"/>
      <c r="G57" s="412"/>
      <c r="H57" s="412"/>
      <c r="I57" s="412"/>
      <c r="J57" s="412"/>
      <c r="K57" s="412"/>
      <c r="L57" s="412"/>
      <c r="M57" s="412"/>
      <c r="N57" s="412"/>
      <c r="O57" s="410">
        <f t="shared" si="0"/>
        <v>0</v>
      </c>
      <c r="P57" s="410">
        <f t="shared" si="1"/>
        <v>0</v>
      </c>
      <c r="Q57" s="410">
        <f>O57-'[1]5.3'!M57</f>
        <v>0</v>
      </c>
    </row>
    <row r="58" spans="1:17" x14ac:dyDescent="0.2">
      <c r="A58" s="411" t="s">
        <v>584</v>
      </c>
      <c r="B58" s="411"/>
      <c r="C58" s="412">
        <v>46483</v>
      </c>
      <c r="D58" s="412">
        <v>36507</v>
      </c>
      <c r="E58" s="412">
        <v>9976</v>
      </c>
      <c r="F58" s="412"/>
      <c r="G58" s="412"/>
      <c r="H58" s="412"/>
      <c r="I58" s="412"/>
      <c r="J58" s="412"/>
      <c r="K58" s="412"/>
      <c r="L58" s="412"/>
      <c r="M58" s="412"/>
      <c r="N58" s="412"/>
      <c r="O58" s="410">
        <f t="shared" si="0"/>
        <v>46483</v>
      </c>
      <c r="P58" s="410">
        <f t="shared" si="1"/>
        <v>0</v>
      </c>
      <c r="Q58" s="410">
        <f>O58-'[1]5.3'!M58</f>
        <v>0</v>
      </c>
    </row>
    <row r="59" spans="1:17" x14ac:dyDescent="0.2">
      <c r="A59" s="411" t="s">
        <v>585</v>
      </c>
      <c r="B59" s="411"/>
      <c r="C59" s="412">
        <v>7933</v>
      </c>
      <c r="D59" s="412"/>
      <c r="E59" s="412">
        <v>7933</v>
      </c>
      <c r="F59" s="412"/>
      <c r="G59" s="412"/>
      <c r="H59" s="412"/>
      <c r="I59" s="412"/>
      <c r="J59" s="412"/>
      <c r="K59" s="412"/>
      <c r="L59" s="412"/>
      <c r="M59" s="412"/>
      <c r="N59" s="412"/>
      <c r="O59" s="410">
        <f t="shared" si="0"/>
        <v>7933</v>
      </c>
      <c r="P59" s="410">
        <f t="shared" si="1"/>
        <v>0</v>
      </c>
      <c r="Q59" s="410">
        <f>O59-'[1]5.3'!M59</f>
        <v>0</v>
      </c>
    </row>
    <row r="60" spans="1:17" x14ac:dyDescent="0.2">
      <c r="A60" s="411" t="s">
        <v>586</v>
      </c>
      <c r="B60" s="411"/>
      <c r="C60" s="412"/>
      <c r="D60" s="412">
        <v>3612</v>
      </c>
      <c r="E60" s="412">
        <v>-3612</v>
      </c>
      <c r="F60" s="412"/>
      <c r="G60" s="412"/>
      <c r="H60" s="412"/>
      <c r="I60" s="412"/>
      <c r="J60" s="412"/>
      <c r="K60" s="412"/>
      <c r="L60" s="412"/>
      <c r="M60" s="412"/>
      <c r="N60" s="412"/>
      <c r="O60" s="419">
        <f t="shared" si="0"/>
        <v>0</v>
      </c>
      <c r="P60" s="419">
        <f t="shared" si="1"/>
        <v>0</v>
      </c>
      <c r="Q60" s="410"/>
    </row>
    <row r="61" spans="1:17" x14ac:dyDescent="0.2">
      <c r="A61" s="411" t="s">
        <v>578</v>
      </c>
      <c r="B61" s="411"/>
      <c r="C61" s="412">
        <f>SUM(C58:C60)</f>
        <v>54416</v>
      </c>
      <c r="D61" s="412">
        <f t="shared" ref="D61:N61" si="18">SUM(D58:D60)</f>
        <v>40119</v>
      </c>
      <c r="E61" s="412">
        <f t="shared" si="18"/>
        <v>14297</v>
      </c>
      <c r="F61" s="412">
        <f t="shared" si="18"/>
        <v>0</v>
      </c>
      <c r="G61" s="412">
        <f t="shared" si="18"/>
        <v>0</v>
      </c>
      <c r="H61" s="412">
        <f t="shared" si="18"/>
        <v>0</v>
      </c>
      <c r="I61" s="412">
        <f t="shared" si="18"/>
        <v>0</v>
      </c>
      <c r="J61" s="412">
        <f t="shared" si="18"/>
        <v>0</v>
      </c>
      <c r="K61" s="412">
        <f t="shared" si="18"/>
        <v>0</v>
      </c>
      <c r="L61" s="412">
        <f t="shared" si="18"/>
        <v>0</v>
      </c>
      <c r="M61" s="412">
        <f t="shared" si="18"/>
        <v>0</v>
      </c>
      <c r="N61" s="412">
        <f t="shared" si="18"/>
        <v>0</v>
      </c>
      <c r="O61" s="410">
        <f t="shared" si="0"/>
        <v>54416</v>
      </c>
      <c r="P61" s="410">
        <f t="shared" si="1"/>
        <v>0</v>
      </c>
      <c r="Q61" s="410">
        <f>C61-'[1]5.3'!C60</f>
        <v>0</v>
      </c>
    </row>
    <row r="62" spans="1:17" x14ac:dyDescent="0.2">
      <c r="A62" s="413" t="s">
        <v>573</v>
      </c>
      <c r="B62" s="413"/>
      <c r="C62" s="414">
        <f>C57+C61</f>
        <v>54416</v>
      </c>
      <c r="D62" s="414">
        <f t="shared" ref="D62:N62" si="19">D57+D61</f>
        <v>40119</v>
      </c>
      <c r="E62" s="414">
        <f t="shared" si="19"/>
        <v>14297</v>
      </c>
      <c r="F62" s="414">
        <f t="shared" si="19"/>
        <v>0</v>
      </c>
      <c r="G62" s="414">
        <f t="shared" si="19"/>
        <v>0</v>
      </c>
      <c r="H62" s="414">
        <f t="shared" si="19"/>
        <v>0</v>
      </c>
      <c r="I62" s="414">
        <f t="shared" si="19"/>
        <v>0</v>
      </c>
      <c r="J62" s="414">
        <f t="shared" si="19"/>
        <v>0</v>
      </c>
      <c r="K62" s="414">
        <f t="shared" si="19"/>
        <v>0</v>
      </c>
      <c r="L62" s="414">
        <f t="shared" si="19"/>
        <v>0</v>
      </c>
      <c r="M62" s="414">
        <f t="shared" si="19"/>
        <v>0</v>
      </c>
      <c r="N62" s="414">
        <f t="shared" si="19"/>
        <v>0</v>
      </c>
      <c r="O62" s="410">
        <f t="shared" si="0"/>
        <v>54416</v>
      </c>
      <c r="P62" s="410">
        <f t="shared" si="1"/>
        <v>0</v>
      </c>
      <c r="Q62" s="410">
        <f>C62-'[1]5.3'!C61</f>
        <v>0</v>
      </c>
    </row>
    <row r="63" spans="1:17" x14ac:dyDescent="0.2">
      <c r="A63" s="415" t="s">
        <v>587</v>
      </c>
      <c r="B63" s="411" t="s">
        <v>568</v>
      </c>
      <c r="C63" s="412"/>
      <c r="D63" s="412"/>
      <c r="E63" s="412"/>
      <c r="F63" s="412"/>
      <c r="G63" s="412"/>
      <c r="H63" s="412"/>
      <c r="I63" s="412"/>
      <c r="J63" s="412"/>
      <c r="K63" s="412"/>
      <c r="L63" s="412"/>
      <c r="M63" s="412"/>
      <c r="N63" s="412"/>
      <c r="O63" s="410">
        <f t="shared" si="0"/>
        <v>0</v>
      </c>
      <c r="P63" s="410">
        <f t="shared" si="1"/>
        <v>0</v>
      </c>
      <c r="Q63" s="410">
        <f>C63-'[1]5.3'!C62</f>
        <v>0</v>
      </c>
    </row>
    <row r="64" spans="1:17" x14ac:dyDescent="0.2">
      <c r="A64" s="411" t="s">
        <v>569</v>
      </c>
      <c r="B64" s="411"/>
      <c r="C64" s="412">
        <f>SUM(D64:N64)</f>
        <v>72615</v>
      </c>
      <c r="D64" s="412">
        <f>'[1]5.3'!C63-'4.3'!E64-'4.3'!F64-'4.3'!G64-'4.3'!H64-'4.3'!I64-'4.3'!J64-'4.3'!K64-'4.3'!L64-'4.3'!M64-'4.3'!N64</f>
        <v>69373</v>
      </c>
      <c r="E64" s="412"/>
      <c r="F64" s="412"/>
      <c r="G64" s="412"/>
      <c r="H64" s="412"/>
      <c r="I64" s="412"/>
      <c r="J64" s="412">
        <v>3242</v>
      </c>
      <c r="K64" s="412"/>
      <c r="L64" s="412"/>
      <c r="M64" s="412"/>
      <c r="N64" s="412"/>
      <c r="O64" s="410">
        <f t="shared" si="0"/>
        <v>72615</v>
      </c>
      <c r="P64" s="410">
        <f t="shared" si="1"/>
        <v>0</v>
      </c>
      <c r="Q64" s="410">
        <f>C64-'[1]5.3'!C63</f>
        <v>0</v>
      </c>
    </row>
    <row r="65" spans="1:17" x14ac:dyDescent="0.2">
      <c r="A65" s="411" t="s">
        <v>570</v>
      </c>
      <c r="B65" s="411"/>
      <c r="C65" s="412">
        <v>98</v>
      </c>
      <c r="D65" s="412">
        <v>-1497</v>
      </c>
      <c r="E65" s="412"/>
      <c r="F65" s="412"/>
      <c r="G65" s="412"/>
      <c r="H65" s="412"/>
      <c r="I65" s="412"/>
      <c r="J65" s="412"/>
      <c r="K65" s="412"/>
      <c r="L65" s="412"/>
      <c r="M65" s="412"/>
      <c r="N65" s="412">
        <v>1595</v>
      </c>
      <c r="O65" s="410">
        <f t="shared" si="0"/>
        <v>98</v>
      </c>
      <c r="P65" s="410">
        <f t="shared" si="1"/>
        <v>0</v>
      </c>
      <c r="Q65" s="410">
        <f>C65-'[1]5.3'!C64</f>
        <v>0</v>
      </c>
    </row>
    <row r="66" spans="1:17" x14ac:dyDescent="0.2">
      <c r="A66" s="411" t="s">
        <v>578</v>
      </c>
      <c r="B66" s="411"/>
      <c r="C66" s="412">
        <f>SUM(C65)</f>
        <v>98</v>
      </c>
      <c r="D66" s="412">
        <f t="shared" ref="D66:N66" si="20">SUM(D65)</f>
        <v>-1497</v>
      </c>
      <c r="E66" s="412">
        <f t="shared" si="20"/>
        <v>0</v>
      </c>
      <c r="F66" s="412">
        <f t="shared" si="20"/>
        <v>0</v>
      </c>
      <c r="G66" s="412">
        <f t="shared" si="20"/>
        <v>0</v>
      </c>
      <c r="H66" s="412">
        <f t="shared" si="20"/>
        <v>0</v>
      </c>
      <c r="I66" s="412">
        <f t="shared" si="20"/>
        <v>0</v>
      </c>
      <c r="J66" s="412">
        <f t="shared" si="20"/>
        <v>0</v>
      </c>
      <c r="K66" s="412">
        <f t="shared" si="20"/>
        <v>0</v>
      </c>
      <c r="L66" s="412">
        <f t="shared" si="20"/>
        <v>0</v>
      </c>
      <c r="M66" s="412">
        <f t="shared" si="20"/>
        <v>0</v>
      </c>
      <c r="N66" s="412">
        <f t="shared" si="20"/>
        <v>1595</v>
      </c>
      <c r="O66" s="410">
        <f t="shared" si="0"/>
        <v>98</v>
      </c>
      <c r="P66" s="410">
        <f t="shared" si="1"/>
        <v>0</v>
      </c>
      <c r="Q66" s="410">
        <f>C66-'[1]5.3'!C65</f>
        <v>0</v>
      </c>
    </row>
    <row r="67" spans="1:17" x14ac:dyDescent="0.2">
      <c r="A67" s="413" t="s">
        <v>573</v>
      </c>
      <c r="B67" s="413"/>
      <c r="C67" s="414">
        <f>C64+C66</f>
        <v>72713</v>
      </c>
      <c r="D67" s="414">
        <f t="shared" ref="D67:N67" si="21">D64+D66</f>
        <v>67876</v>
      </c>
      <c r="E67" s="414">
        <f t="shared" si="21"/>
        <v>0</v>
      </c>
      <c r="F67" s="414">
        <f t="shared" si="21"/>
        <v>0</v>
      </c>
      <c r="G67" s="414">
        <f t="shared" si="21"/>
        <v>0</v>
      </c>
      <c r="H67" s="414">
        <f t="shared" si="21"/>
        <v>0</v>
      </c>
      <c r="I67" s="414">
        <f t="shared" si="21"/>
        <v>0</v>
      </c>
      <c r="J67" s="414">
        <f t="shared" si="21"/>
        <v>3242</v>
      </c>
      <c r="K67" s="414">
        <f t="shared" si="21"/>
        <v>0</v>
      </c>
      <c r="L67" s="414">
        <f t="shared" si="21"/>
        <v>0</v>
      </c>
      <c r="M67" s="414">
        <f t="shared" si="21"/>
        <v>0</v>
      </c>
      <c r="N67" s="414">
        <f t="shared" si="21"/>
        <v>1595</v>
      </c>
      <c r="O67" s="410">
        <f t="shared" si="0"/>
        <v>72713</v>
      </c>
      <c r="P67" s="410">
        <f t="shared" si="1"/>
        <v>0</v>
      </c>
      <c r="Q67" s="410">
        <f>C67-'[1]5.3'!C66</f>
        <v>0</v>
      </c>
    </row>
    <row r="68" spans="1:17" x14ac:dyDescent="0.2">
      <c r="A68" s="420" t="s">
        <v>588</v>
      </c>
      <c r="B68" s="420"/>
      <c r="C68" s="412"/>
      <c r="D68" s="412"/>
      <c r="E68" s="412"/>
      <c r="F68" s="412"/>
      <c r="G68" s="421"/>
      <c r="H68" s="421"/>
      <c r="I68" s="421"/>
      <c r="J68" s="421"/>
      <c r="K68" s="421"/>
      <c r="L68" s="421"/>
      <c r="M68" s="421"/>
      <c r="N68" s="421"/>
      <c r="O68" s="410">
        <f t="shared" si="0"/>
        <v>0</v>
      </c>
      <c r="P68" s="410">
        <f t="shared" si="1"/>
        <v>0</v>
      </c>
      <c r="Q68" s="410">
        <f>C68-'[1]5.3'!C67</f>
        <v>0</v>
      </c>
    </row>
    <row r="69" spans="1:17" x14ac:dyDescent="0.2">
      <c r="A69" s="411" t="s">
        <v>569</v>
      </c>
      <c r="B69" s="422"/>
      <c r="C69" s="421">
        <f>SUM(C73,C77,C81,C85+C90)</f>
        <v>175492</v>
      </c>
      <c r="D69" s="421">
        <f>SUM(D73,D77,D81,D85+D90)</f>
        <v>102807</v>
      </c>
      <c r="E69" s="421">
        <f>SUM(E73,E77,E81,E85+E90)</f>
        <v>5200</v>
      </c>
      <c r="F69" s="421"/>
      <c r="G69" s="421">
        <f>SUM(G73,G77,G81,G85+G90)</f>
        <v>2100</v>
      </c>
      <c r="H69" s="421"/>
      <c r="I69" s="421">
        <f t="shared" ref="I69:N69" si="22">SUM(I73,I77,I81,I85+I90)</f>
        <v>0</v>
      </c>
      <c r="J69" s="421">
        <f t="shared" si="22"/>
        <v>63285</v>
      </c>
      <c r="K69" s="421">
        <f t="shared" si="22"/>
        <v>0</v>
      </c>
      <c r="L69" s="421">
        <f t="shared" si="22"/>
        <v>0</v>
      </c>
      <c r="M69" s="421">
        <f t="shared" si="22"/>
        <v>0</v>
      </c>
      <c r="N69" s="421">
        <f t="shared" si="22"/>
        <v>2100</v>
      </c>
      <c r="O69" s="410">
        <f t="shared" si="0"/>
        <v>175492</v>
      </c>
      <c r="P69" s="410">
        <f t="shared" si="1"/>
        <v>0</v>
      </c>
      <c r="Q69" s="410">
        <f>C69-'[1]5.3'!C68</f>
        <v>0</v>
      </c>
    </row>
    <row r="70" spans="1:17" x14ac:dyDescent="0.2">
      <c r="A70" s="411" t="s">
        <v>578</v>
      </c>
      <c r="B70" s="422"/>
      <c r="C70" s="421">
        <f>C74+C78+C82+C87+C91</f>
        <v>3624</v>
      </c>
      <c r="D70" s="421">
        <f t="shared" ref="D70:N71" si="23">D74+D78+D82+D87+D91</f>
        <v>-13127</v>
      </c>
      <c r="E70" s="421">
        <f t="shared" si="23"/>
        <v>0</v>
      </c>
      <c r="F70" s="421">
        <f t="shared" si="23"/>
        <v>0</v>
      </c>
      <c r="G70" s="421">
        <f t="shared" si="23"/>
        <v>0</v>
      </c>
      <c r="H70" s="421">
        <f t="shared" si="23"/>
        <v>0</v>
      </c>
      <c r="I70" s="421">
        <f t="shared" si="23"/>
        <v>0</v>
      </c>
      <c r="J70" s="421">
        <f t="shared" si="23"/>
        <v>0</v>
      </c>
      <c r="K70" s="421">
        <f t="shared" si="23"/>
        <v>0</v>
      </c>
      <c r="L70" s="421">
        <f t="shared" si="23"/>
        <v>0</v>
      </c>
      <c r="M70" s="421">
        <f t="shared" si="23"/>
        <v>0</v>
      </c>
      <c r="N70" s="421">
        <f t="shared" si="23"/>
        <v>16751</v>
      </c>
      <c r="O70" s="410">
        <f t="shared" si="0"/>
        <v>3624</v>
      </c>
      <c r="P70" s="410">
        <f t="shared" si="1"/>
        <v>0</v>
      </c>
      <c r="Q70" s="410">
        <f>C70-'[1]5.3'!C69</f>
        <v>0</v>
      </c>
    </row>
    <row r="71" spans="1:17" x14ac:dyDescent="0.2">
      <c r="A71" s="411" t="s">
        <v>573</v>
      </c>
      <c r="B71" s="422"/>
      <c r="C71" s="421">
        <f>C75+C79+C83+C88+C92</f>
        <v>179116</v>
      </c>
      <c r="D71" s="421">
        <f t="shared" si="23"/>
        <v>89680</v>
      </c>
      <c r="E71" s="421">
        <f t="shared" si="23"/>
        <v>5200</v>
      </c>
      <c r="F71" s="421">
        <f t="shared" si="23"/>
        <v>0</v>
      </c>
      <c r="G71" s="421">
        <f t="shared" si="23"/>
        <v>2100</v>
      </c>
      <c r="H71" s="421">
        <f t="shared" si="23"/>
        <v>0</v>
      </c>
      <c r="I71" s="421">
        <f t="shared" si="23"/>
        <v>0</v>
      </c>
      <c r="J71" s="421">
        <f t="shared" si="23"/>
        <v>63285</v>
      </c>
      <c r="K71" s="421">
        <f t="shared" si="23"/>
        <v>0</v>
      </c>
      <c r="L71" s="421">
        <f t="shared" si="23"/>
        <v>0</v>
      </c>
      <c r="M71" s="421">
        <f t="shared" si="23"/>
        <v>0</v>
      </c>
      <c r="N71" s="421">
        <f t="shared" si="23"/>
        <v>18851</v>
      </c>
      <c r="O71" s="410">
        <f t="shared" si="0"/>
        <v>179116</v>
      </c>
      <c r="P71" s="410">
        <f t="shared" si="1"/>
        <v>0</v>
      </c>
      <c r="Q71" s="410">
        <f>C71-'[1]5.3'!C70</f>
        <v>0</v>
      </c>
    </row>
    <row r="72" spans="1:17" x14ac:dyDescent="0.2">
      <c r="A72" s="423" t="s">
        <v>589</v>
      </c>
      <c r="B72" s="411" t="s">
        <v>580</v>
      </c>
      <c r="C72" s="412"/>
      <c r="D72" s="412"/>
      <c r="E72" s="412"/>
      <c r="F72" s="412"/>
      <c r="G72" s="421"/>
      <c r="H72" s="421"/>
      <c r="I72" s="421"/>
      <c r="J72" s="421"/>
      <c r="K72" s="421"/>
      <c r="L72" s="421"/>
      <c r="M72" s="421"/>
      <c r="N72" s="421"/>
      <c r="O72" s="410">
        <f t="shared" si="0"/>
        <v>0</v>
      </c>
      <c r="P72" s="410">
        <f t="shared" si="1"/>
        <v>0</v>
      </c>
      <c r="Q72" s="410">
        <f>C72-'[1]5.3'!C71</f>
        <v>0</v>
      </c>
    </row>
    <row r="73" spans="1:17" x14ac:dyDescent="0.2">
      <c r="A73" s="411" t="s">
        <v>569</v>
      </c>
      <c r="B73" s="422"/>
      <c r="C73" s="412">
        <f>SUM(D73:N73)</f>
        <v>72434</v>
      </c>
      <c r="D73" s="412">
        <f>'[1]5.3'!C72-'4.3'!E73-'4.3'!F73-'4.3'!G73-'4.3'!H73-'4.3'!I73-'4.3'!J73-'4.3'!K73-'4.3'!L73-'4.3'!M73-'4.3'!N73</f>
        <v>16134</v>
      </c>
      <c r="E73" s="412"/>
      <c r="F73" s="412"/>
      <c r="G73" s="421">
        <v>2100</v>
      </c>
      <c r="H73" s="421"/>
      <c r="I73" s="421"/>
      <c r="J73" s="421">
        <v>52100</v>
      </c>
      <c r="K73" s="421"/>
      <c r="L73" s="421"/>
      <c r="M73" s="421"/>
      <c r="N73" s="421">
        <v>2100</v>
      </c>
      <c r="O73" s="410">
        <f t="shared" si="0"/>
        <v>72434</v>
      </c>
      <c r="P73" s="410">
        <f t="shared" si="1"/>
        <v>0</v>
      </c>
      <c r="Q73" s="410">
        <f>C73-'[1]5.3'!C72</f>
        <v>0</v>
      </c>
    </row>
    <row r="74" spans="1:17" x14ac:dyDescent="0.2">
      <c r="A74" s="411" t="s">
        <v>578</v>
      </c>
      <c r="B74" s="422"/>
      <c r="C74" s="412">
        <v>0</v>
      </c>
      <c r="D74" s="412"/>
      <c r="E74" s="412"/>
      <c r="F74" s="412"/>
      <c r="G74" s="412"/>
      <c r="H74" s="412"/>
      <c r="I74" s="412"/>
      <c r="J74" s="412"/>
      <c r="K74" s="412"/>
      <c r="L74" s="412"/>
      <c r="M74" s="412"/>
      <c r="N74" s="412"/>
      <c r="O74" s="410">
        <f t="shared" si="0"/>
        <v>0</v>
      </c>
      <c r="P74" s="410">
        <f t="shared" si="1"/>
        <v>0</v>
      </c>
      <c r="Q74" s="410">
        <f>C74-'[1]5.3'!C73</f>
        <v>0</v>
      </c>
    </row>
    <row r="75" spans="1:17" x14ac:dyDescent="0.2">
      <c r="A75" s="411" t="s">
        <v>573</v>
      </c>
      <c r="B75" s="422"/>
      <c r="C75" s="412">
        <f t="shared" ref="C75:N75" si="24">C74+C73</f>
        <v>72434</v>
      </c>
      <c r="D75" s="412">
        <f t="shared" si="24"/>
        <v>16134</v>
      </c>
      <c r="E75" s="412">
        <f t="shared" si="24"/>
        <v>0</v>
      </c>
      <c r="F75" s="412">
        <f t="shared" si="24"/>
        <v>0</v>
      </c>
      <c r="G75" s="412">
        <f t="shared" si="24"/>
        <v>2100</v>
      </c>
      <c r="H75" s="412">
        <f t="shared" si="24"/>
        <v>0</v>
      </c>
      <c r="I75" s="412">
        <f t="shared" si="24"/>
        <v>0</v>
      </c>
      <c r="J75" s="412">
        <f t="shared" si="24"/>
        <v>52100</v>
      </c>
      <c r="K75" s="412">
        <f t="shared" si="24"/>
        <v>0</v>
      </c>
      <c r="L75" s="412">
        <f t="shared" si="24"/>
        <v>0</v>
      </c>
      <c r="M75" s="412">
        <f t="shared" si="24"/>
        <v>0</v>
      </c>
      <c r="N75" s="412">
        <f t="shared" si="24"/>
        <v>2100</v>
      </c>
      <c r="O75" s="410">
        <f t="shared" si="0"/>
        <v>72434</v>
      </c>
      <c r="P75" s="410">
        <f t="shared" si="1"/>
        <v>0</v>
      </c>
      <c r="Q75" s="410">
        <f>C75-'[1]5.3'!C74</f>
        <v>0</v>
      </c>
    </row>
    <row r="76" spans="1:17" x14ac:dyDescent="0.2">
      <c r="A76" s="423" t="s">
        <v>590</v>
      </c>
      <c r="B76" s="411" t="s">
        <v>568</v>
      </c>
      <c r="C76" s="412"/>
      <c r="D76" s="412"/>
      <c r="E76" s="412"/>
      <c r="F76" s="412"/>
      <c r="G76" s="421"/>
      <c r="H76" s="421"/>
      <c r="I76" s="421"/>
      <c r="J76" s="421"/>
      <c r="K76" s="421"/>
      <c r="L76" s="421"/>
      <c r="M76" s="421"/>
      <c r="N76" s="421"/>
      <c r="O76" s="410">
        <f t="shared" si="0"/>
        <v>0</v>
      </c>
      <c r="P76" s="410">
        <f t="shared" si="1"/>
        <v>0</v>
      </c>
      <c r="Q76" s="410">
        <f>C76-'[1]5.3'!C75</f>
        <v>0</v>
      </c>
    </row>
    <row r="77" spans="1:17" x14ac:dyDescent="0.2">
      <c r="A77" s="411" t="s">
        <v>569</v>
      </c>
      <c r="B77" s="422"/>
      <c r="C77" s="412">
        <f>SUM(D77:N77)</f>
        <v>13520</v>
      </c>
      <c r="D77" s="412">
        <f>'[1]5.3'!C76-'4.3'!E77-'4.3'!F77-'4.3'!G77-'4.3'!H77-'4.3'!I77-'4.3'!J77-'4.3'!K77-'4.3'!L77-'4.3'!M77-'4.3'!N77</f>
        <v>5265</v>
      </c>
      <c r="E77" s="412"/>
      <c r="F77" s="412"/>
      <c r="G77" s="421"/>
      <c r="H77" s="421"/>
      <c r="I77" s="421"/>
      <c r="J77" s="421">
        <v>8255</v>
      </c>
      <c r="K77" s="421"/>
      <c r="L77" s="421"/>
      <c r="M77" s="421"/>
      <c r="N77" s="421"/>
      <c r="O77" s="410">
        <f t="shared" si="0"/>
        <v>13520</v>
      </c>
      <c r="P77" s="410">
        <f t="shared" si="1"/>
        <v>0</v>
      </c>
      <c r="Q77" s="410">
        <f>C77-'[1]5.3'!C76</f>
        <v>0</v>
      </c>
    </row>
    <row r="78" spans="1:17" x14ac:dyDescent="0.2">
      <c r="A78" s="411" t="s">
        <v>578</v>
      </c>
      <c r="B78" s="422"/>
      <c r="C78" s="412">
        <v>0</v>
      </c>
      <c r="D78" s="412"/>
      <c r="E78" s="412"/>
      <c r="F78" s="412"/>
      <c r="G78" s="412"/>
      <c r="H78" s="412"/>
      <c r="I78" s="412"/>
      <c r="J78" s="412"/>
      <c r="K78" s="412"/>
      <c r="L78" s="412"/>
      <c r="M78" s="412"/>
      <c r="N78" s="412"/>
      <c r="O78" s="410">
        <f t="shared" ref="O78:O141" si="25">SUM(D78:N78)</f>
        <v>0</v>
      </c>
      <c r="P78" s="410">
        <f t="shared" ref="P78:P141" si="26">O78-C78</f>
        <v>0</v>
      </c>
      <c r="Q78" s="410">
        <f>C78-'[1]5.3'!C77</f>
        <v>0</v>
      </c>
    </row>
    <row r="79" spans="1:17" x14ac:dyDescent="0.2">
      <c r="A79" s="411" t="s">
        <v>573</v>
      </c>
      <c r="B79" s="422"/>
      <c r="C79" s="412">
        <f t="shared" ref="C79:N79" si="27">C77+C78</f>
        <v>13520</v>
      </c>
      <c r="D79" s="412">
        <f t="shared" si="27"/>
        <v>5265</v>
      </c>
      <c r="E79" s="412">
        <f t="shared" si="27"/>
        <v>0</v>
      </c>
      <c r="F79" s="412">
        <f t="shared" si="27"/>
        <v>0</v>
      </c>
      <c r="G79" s="412">
        <f t="shared" si="27"/>
        <v>0</v>
      </c>
      <c r="H79" s="412">
        <f t="shared" si="27"/>
        <v>0</v>
      </c>
      <c r="I79" s="412">
        <f t="shared" si="27"/>
        <v>0</v>
      </c>
      <c r="J79" s="412">
        <f t="shared" si="27"/>
        <v>8255</v>
      </c>
      <c r="K79" s="412">
        <f t="shared" si="27"/>
        <v>0</v>
      </c>
      <c r="L79" s="412">
        <f t="shared" si="27"/>
        <v>0</v>
      </c>
      <c r="M79" s="412">
        <f t="shared" si="27"/>
        <v>0</v>
      </c>
      <c r="N79" s="412">
        <f t="shared" si="27"/>
        <v>0</v>
      </c>
      <c r="O79" s="410">
        <f t="shared" si="25"/>
        <v>13520</v>
      </c>
      <c r="P79" s="410">
        <f t="shared" si="26"/>
        <v>0</v>
      </c>
      <c r="Q79" s="410">
        <f>C79-'[1]5.3'!C78</f>
        <v>0</v>
      </c>
    </row>
    <row r="80" spans="1:17" x14ac:dyDescent="0.2">
      <c r="A80" s="423" t="s">
        <v>591</v>
      </c>
      <c r="B80" s="411" t="s">
        <v>568</v>
      </c>
      <c r="C80" s="412"/>
      <c r="D80" s="412"/>
      <c r="E80" s="412"/>
      <c r="F80" s="412"/>
      <c r="G80" s="421"/>
      <c r="H80" s="421"/>
      <c r="I80" s="421"/>
      <c r="J80" s="421"/>
      <c r="K80" s="421"/>
      <c r="L80" s="421"/>
      <c r="M80" s="421"/>
      <c r="N80" s="421"/>
      <c r="O80" s="410">
        <f t="shared" si="25"/>
        <v>0</v>
      </c>
      <c r="P80" s="410">
        <f t="shared" si="26"/>
        <v>0</v>
      </c>
      <c r="Q80" s="410">
        <f>C80-'[1]5.3'!C79</f>
        <v>0</v>
      </c>
    </row>
    <row r="81" spans="1:17" x14ac:dyDescent="0.2">
      <c r="A81" s="411" t="s">
        <v>569</v>
      </c>
      <c r="B81" s="422"/>
      <c r="C81" s="412">
        <f>SUM(D81:N81)</f>
        <v>12607</v>
      </c>
      <c r="D81" s="412">
        <f>'[1]5.3'!C80-'4.3'!E81-'4.3'!F81-'4.3'!G81-'4.3'!H81-'4.3'!I81-'4.3'!J81-'4.3'!K81-'4.3'!L81-'4.3'!M81-'4.3'!N81</f>
        <v>6137</v>
      </c>
      <c r="E81" s="412">
        <v>5200</v>
      </c>
      <c r="F81" s="412"/>
      <c r="G81" s="421"/>
      <c r="H81" s="421"/>
      <c r="I81" s="421"/>
      <c r="J81" s="421">
        <v>1270</v>
      </c>
      <c r="K81" s="421"/>
      <c r="L81" s="421"/>
      <c r="M81" s="421"/>
      <c r="N81" s="421"/>
      <c r="O81" s="410">
        <f t="shared" si="25"/>
        <v>12607</v>
      </c>
      <c r="P81" s="410">
        <f t="shared" si="26"/>
        <v>0</v>
      </c>
      <c r="Q81" s="410">
        <f>C81-'[1]5.3'!C80</f>
        <v>0</v>
      </c>
    </row>
    <row r="82" spans="1:17" x14ac:dyDescent="0.2">
      <c r="A82" s="411" t="s">
        <v>578</v>
      </c>
      <c r="B82" s="422"/>
      <c r="C82" s="412">
        <v>0</v>
      </c>
      <c r="D82" s="412"/>
      <c r="E82" s="412"/>
      <c r="F82" s="412"/>
      <c r="G82" s="412"/>
      <c r="H82" s="412"/>
      <c r="I82" s="412"/>
      <c r="J82" s="412"/>
      <c r="K82" s="412"/>
      <c r="L82" s="412"/>
      <c r="M82" s="412"/>
      <c r="N82" s="412"/>
      <c r="O82" s="410">
        <f t="shared" si="25"/>
        <v>0</v>
      </c>
      <c r="P82" s="410">
        <f t="shared" si="26"/>
        <v>0</v>
      </c>
      <c r="Q82" s="410">
        <f>C82-'[1]5.3'!C81</f>
        <v>0</v>
      </c>
    </row>
    <row r="83" spans="1:17" x14ac:dyDescent="0.2">
      <c r="A83" s="411" t="s">
        <v>573</v>
      </c>
      <c r="B83" s="422"/>
      <c r="C83" s="412">
        <f t="shared" ref="C83:N83" si="28">C81+C82</f>
        <v>12607</v>
      </c>
      <c r="D83" s="412">
        <f t="shared" si="28"/>
        <v>6137</v>
      </c>
      <c r="E83" s="412">
        <f t="shared" si="28"/>
        <v>5200</v>
      </c>
      <c r="F83" s="412">
        <f t="shared" si="28"/>
        <v>0</v>
      </c>
      <c r="G83" s="412">
        <f t="shared" si="28"/>
        <v>0</v>
      </c>
      <c r="H83" s="412">
        <f t="shared" si="28"/>
        <v>0</v>
      </c>
      <c r="I83" s="412">
        <f t="shared" si="28"/>
        <v>0</v>
      </c>
      <c r="J83" s="412">
        <f t="shared" si="28"/>
        <v>1270</v>
      </c>
      <c r="K83" s="412">
        <f t="shared" si="28"/>
        <v>0</v>
      </c>
      <c r="L83" s="412">
        <f t="shared" si="28"/>
        <v>0</v>
      </c>
      <c r="M83" s="412">
        <f t="shared" si="28"/>
        <v>0</v>
      </c>
      <c r="N83" s="412">
        <f t="shared" si="28"/>
        <v>0</v>
      </c>
      <c r="O83" s="410">
        <f t="shared" si="25"/>
        <v>12607</v>
      </c>
      <c r="P83" s="410">
        <f t="shared" si="26"/>
        <v>0</v>
      </c>
      <c r="Q83" s="410">
        <f>C83-'[1]5.3'!C82</f>
        <v>0</v>
      </c>
    </row>
    <row r="84" spans="1:17" x14ac:dyDescent="0.2">
      <c r="A84" s="423" t="s">
        <v>592</v>
      </c>
      <c r="B84" s="411" t="s">
        <v>568</v>
      </c>
      <c r="C84" s="412"/>
      <c r="D84" s="412"/>
      <c r="E84" s="412"/>
      <c r="F84" s="412"/>
      <c r="G84" s="421"/>
      <c r="H84" s="421"/>
      <c r="I84" s="421"/>
      <c r="J84" s="421"/>
      <c r="K84" s="421"/>
      <c r="L84" s="421"/>
      <c r="M84" s="421"/>
      <c r="N84" s="421"/>
      <c r="O84" s="410">
        <f t="shared" si="25"/>
        <v>0</v>
      </c>
      <c r="P84" s="410">
        <f t="shared" si="26"/>
        <v>0</v>
      </c>
      <c r="Q84" s="410">
        <f>C84-'[1]5.3'!C83</f>
        <v>0</v>
      </c>
    </row>
    <row r="85" spans="1:17" x14ac:dyDescent="0.2">
      <c r="A85" s="411" t="s">
        <v>569</v>
      </c>
      <c r="B85" s="422"/>
      <c r="C85" s="412">
        <f>SUM(D85:N85)</f>
        <v>73829</v>
      </c>
      <c r="D85" s="412">
        <f>'[1]5.3'!C84-'4.3'!E85-'4.3'!F85-'4.3'!G85-'4.3'!H85-'4.3'!I85-'4.3'!J85-'4.3'!K85-'4.3'!L85-'4.3'!M85-'4.3'!N85</f>
        <v>73019</v>
      </c>
      <c r="E85" s="412"/>
      <c r="F85" s="412"/>
      <c r="G85" s="421"/>
      <c r="H85" s="421"/>
      <c r="I85" s="421"/>
      <c r="J85" s="421">
        <v>810</v>
      </c>
      <c r="K85" s="421"/>
      <c r="L85" s="421"/>
      <c r="M85" s="421"/>
      <c r="N85" s="421"/>
      <c r="O85" s="410">
        <f t="shared" si="25"/>
        <v>73829</v>
      </c>
      <c r="P85" s="410">
        <f t="shared" si="26"/>
        <v>0</v>
      </c>
      <c r="Q85" s="410">
        <f>C85-'[1]5.3'!C84</f>
        <v>0</v>
      </c>
    </row>
    <row r="86" spans="1:17" x14ac:dyDescent="0.2">
      <c r="A86" s="411" t="s">
        <v>570</v>
      </c>
      <c r="B86" s="422"/>
      <c r="C86" s="412">
        <v>3624</v>
      </c>
      <c r="D86" s="412">
        <v>-13127</v>
      </c>
      <c r="E86" s="412"/>
      <c r="F86" s="412"/>
      <c r="G86" s="421"/>
      <c r="H86" s="421"/>
      <c r="I86" s="421"/>
      <c r="J86" s="421"/>
      <c r="K86" s="421"/>
      <c r="L86" s="421"/>
      <c r="M86" s="421"/>
      <c r="N86" s="421">
        <v>16751</v>
      </c>
      <c r="O86" s="410">
        <f t="shared" si="25"/>
        <v>3624</v>
      </c>
      <c r="P86" s="410">
        <f t="shared" si="26"/>
        <v>0</v>
      </c>
      <c r="Q86" s="410">
        <f>C86-'[1]5.3'!C85</f>
        <v>0</v>
      </c>
    </row>
    <row r="87" spans="1:17" x14ac:dyDescent="0.2">
      <c r="A87" s="411" t="s">
        <v>578</v>
      </c>
      <c r="B87" s="422"/>
      <c r="C87" s="412">
        <f>SUM(C86)</f>
        <v>3624</v>
      </c>
      <c r="D87" s="412">
        <f t="shared" ref="D87:N87" si="29">SUM(D86)</f>
        <v>-13127</v>
      </c>
      <c r="E87" s="412">
        <f t="shared" si="29"/>
        <v>0</v>
      </c>
      <c r="F87" s="412">
        <f t="shared" si="29"/>
        <v>0</v>
      </c>
      <c r="G87" s="412">
        <f t="shared" si="29"/>
        <v>0</v>
      </c>
      <c r="H87" s="412">
        <f t="shared" si="29"/>
        <v>0</v>
      </c>
      <c r="I87" s="412">
        <f t="shared" si="29"/>
        <v>0</v>
      </c>
      <c r="J87" s="412">
        <f t="shared" si="29"/>
        <v>0</v>
      </c>
      <c r="K87" s="412">
        <f t="shared" si="29"/>
        <v>0</v>
      </c>
      <c r="L87" s="412">
        <f t="shared" si="29"/>
        <v>0</v>
      </c>
      <c r="M87" s="412">
        <f t="shared" si="29"/>
        <v>0</v>
      </c>
      <c r="N87" s="412">
        <f t="shared" si="29"/>
        <v>16751</v>
      </c>
      <c r="O87" s="410">
        <f t="shared" si="25"/>
        <v>3624</v>
      </c>
      <c r="P87" s="410">
        <f t="shared" si="26"/>
        <v>0</v>
      </c>
      <c r="Q87" s="410">
        <f>C87-'[1]5.3'!C86</f>
        <v>0</v>
      </c>
    </row>
    <row r="88" spans="1:17" x14ac:dyDescent="0.2">
      <c r="A88" s="411" t="s">
        <v>573</v>
      </c>
      <c r="B88" s="422"/>
      <c r="C88" s="412">
        <f>C85+C87</f>
        <v>77453</v>
      </c>
      <c r="D88" s="412">
        <f t="shared" ref="D88:N88" si="30">D85+D87</f>
        <v>59892</v>
      </c>
      <c r="E88" s="412">
        <f t="shared" si="30"/>
        <v>0</v>
      </c>
      <c r="F88" s="412">
        <f t="shared" si="30"/>
        <v>0</v>
      </c>
      <c r="G88" s="412">
        <f t="shared" si="30"/>
        <v>0</v>
      </c>
      <c r="H88" s="412">
        <f t="shared" si="30"/>
        <v>0</v>
      </c>
      <c r="I88" s="412">
        <f t="shared" si="30"/>
        <v>0</v>
      </c>
      <c r="J88" s="412">
        <f t="shared" si="30"/>
        <v>810</v>
      </c>
      <c r="K88" s="412">
        <f t="shared" si="30"/>
        <v>0</v>
      </c>
      <c r="L88" s="412">
        <f t="shared" si="30"/>
        <v>0</v>
      </c>
      <c r="M88" s="412">
        <f t="shared" si="30"/>
        <v>0</v>
      </c>
      <c r="N88" s="412">
        <f t="shared" si="30"/>
        <v>16751</v>
      </c>
      <c r="O88" s="410">
        <f t="shared" si="25"/>
        <v>77453</v>
      </c>
      <c r="P88" s="410">
        <f t="shared" si="26"/>
        <v>0</v>
      </c>
      <c r="Q88" s="410">
        <f>C88-'[1]5.3'!C87</f>
        <v>0</v>
      </c>
    </row>
    <row r="89" spans="1:17" x14ac:dyDescent="0.2">
      <c r="A89" s="423" t="s">
        <v>593</v>
      </c>
      <c r="B89" s="411" t="s">
        <v>568</v>
      </c>
      <c r="C89" s="412"/>
      <c r="D89" s="412"/>
      <c r="E89" s="412"/>
      <c r="F89" s="412"/>
      <c r="G89" s="421"/>
      <c r="H89" s="421"/>
      <c r="I89" s="421"/>
      <c r="J89" s="421"/>
      <c r="K89" s="421"/>
      <c r="L89" s="421"/>
      <c r="M89" s="421"/>
      <c r="N89" s="421"/>
      <c r="O89" s="410">
        <f t="shared" si="25"/>
        <v>0</v>
      </c>
      <c r="P89" s="410">
        <f t="shared" si="26"/>
        <v>0</v>
      </c>
      <c r="Q89" s="410">
        <f>C89-'[1]5.3'!C88</f>
        <v>0</v>
      </c>
    </row>
    <row r="90" spans="1:17" x14ac:dyDescent="0.2">
      <c r="A90" s="411" t="s">
        <v>569</v>
      </c>
      <c r="B90" s="422"/>
      <c r="C90" s="412">
        <f>SUM(D90:N90)</f>
        <v>3102</v>
      </c>
      <c r="D90" s="412">
        <f>'[1]5.3'!C89-'4.3'!E90-'4.3'!F90-'4.3'!G90-'4.3'!H90-'4.3'!I90-'4.3'!J90-'4.3'!K90-'4.3'!L90-'4.3'!M90-'4.3'!N90</f>
        <v>2252</v>
      </c>
      <c r="E90" s="412"/>
      <c r="F90" s="412"/>
      <c r="G90" s="421"/>
      <c r="H90" s="421"/>
      <c r="I90" s="421"/>
      <c r="J90" s="421">
        <v>850</v>
      </c>
      <c r="K90" s="421"/>
      <c r="L90" s="421"/>
      <c r="M90" s="421"/>
      <c r="N90" s="421"/>
      <c r="O90" s="410">
        <f t="shared" si="25"/>
        <v>3102</v>
      </c>
      <c r="P90" s="410">
        <f t="shared" si="26"/>
        <v>0</v>
      </c>
      <c r="Q90" s="410">
        <f>C90-'[1]5.3'!C89</f>
        <v>0</v>
      </c>
    </row>
    <row r="91" spans="1:17" x14ac:dyDescent="0.2">
      <c r="A91" s="411" t="s">
        <v>578</v>
      </c>
      <c r="B91" s="422"/>
      <c r="C91" s="412">
        <v>0</v>
      </c>
      <c r="D91" s="412"/>
      <c r="E91" s="412"/>
      <c r="F91" s="412"/>
      <c r="G91" s="412"/>
      <c r="H91" s="412"/>
      <c r="I91" s="412"/>
      <c r="J91" s="412"/>
      <c r="K91" s="412"/>
      <c r="L91" s="412"/>
      <c r="M91" s="412"/>
      <c r="N91" s="412"/>
      <c r="O91" s="410">
        <f t="shared" si="25"/>
        <v>0</v>
      </c>
      <c r="P91" s="410">
        <f t="shared" si="26"/>
        <v>0</v>
      </c>
      <c r="Q91" s="410">
        <f>C91-'[1]5.3'!C90</f>
        <v>0</v>
      </c>
    </row>
    <row r="92" spans="1:17" x14ac:dyDescent="0.2">
      <c r="A92" s="413" t="s">
        <v>573</v>
      </c>
      <c r="B92" s="424"/>
      <c r="C92" s="414">
        <f t="shared" ref="C92:N92" si="31">C90+C91</f>
        <v>3102</v>
      </c>
      <c r="D92" s="414">
        <f t="shared" si="31"/>
        <v>2252</v>
      </c>
      <c r="E92" s="414">
        <f t="shared" si="31"/>
        <v>0</v>
      </c>
      <c r="F92" s="414">
        <f t="shared" si="31"/>
        <v>0</v>
      </c>
      <c r="G92" s="414">
        <f t="shared" si="31"/>
        <v>0</v>
      </c>
      <c r="H92" s="414">
        <f t="shared" si="31"/>
        <v>0</v>
      </c>
      <c r="I92" s="414">
        <f t="shared" si="31"/>
        <v>0</v>
      </c>
      <c r="J92" s="414">
        <f t="shared" si="31"/>
        <v>850</v>
      </c>
      <c r="K92" s="414">
        <f t="shared" si="31"/>
        <v>0</v>
      </c>
      <c r="L92" s="414">
        <f t="shared" si="31"/>
        <v>0</v>
      </c>
      <c r="M92" s="414">
        <f t="shared" si="31"/>
        <v>0</v>
      </c>
      <c r="N92" s="414">
        <f t="shared" si="31"/>
        <v>0</v>
      </c>
      <c r="O92" s="410">
        <f t="shared" si="25"/>
        <v>3102</v>
      </c>
      <c r="P92" s="410">
        <f t="shared" si="26"/>
        <v>0</v>
      </c>
      <c r="Q92" s="410">
        <f>C92-'[1]5.3'!C91</f>
        <v>0</v>
      </c>
    </row>
    <row r="93" spans="1:17" x14ac:dyDescent="0.2">
      <c r="A93" s="425" t="s">
        <v>198</v>
      </c>
      <c r="B93" s="411" t="s">
        <v>568</v>
      </c>
      <c r="C93" s="412"/>
      <c r="D93" s="412"/>
      <c r="E93" s="412"/>
      <c r="F93" s="412"/>
      <c r="G93" s="421"/>
      <c r="H93" s="421"/>
      <c r="I93" s="421"/>
      <c r="J93" s="421"/>
      <c r="K93" s="421"/>
      <c r="L93" s="421"/>
      <c r="M93" s="421"/>
      <c r="N93" s="421"/>
      <c r="O93" s="410">
        <f t="shared" si="25"/>
        <v>0</v>
      </c>
      <c r="P93" s="410">
        <f t="shared" si="26"/>
        <v>0</v>
      </c>
      <c r="Q93" s="410">
        <f>C93-'[1]5.3'!C92</f>
        <v>0</v>
      </c>
    </row>
    <row r="94" spans="1:17" s="416" customFormat="1" x14ac:dyDescent="0.2">
      <c r="A94" s="411" t="s">
        <v>569</v>
      </c>
      <c r="B94" s="422"/>
      <c r="C94" s="412">
        <f>SUM(D94:N94)</f>
        <v>52157</v>
      </c>
      <c r="D94" s="412">
        <f>'[1]5.3'!C93-'4.3'!E94-'4.3'!F94-'4.3'!G94-'4.3'!H94-'4.3'!I94-'4.3'!J94-'4.3'!K94-'4.3'!L94-'4.3'!M94-'4.3'!N94</f>
        <v>48157</v>
      </c>
      <c r="E94" s="412"/>
      <c r="F94" s="412"/>
      <c r="G94" s="421"/>
      <c r="H94" s="421"/>
      <c r="I94" s="421"/>
      <c r="J94" s="421">
        <v>4000</v>
      </c>
      <c r="K94" s="421"/>
      <c r="L94" s="421"/>
      <c r="M94" s="421"/>
      <c r="N94" s="421"/>
      <c r="O94" s="410">
        <f t="shared" si="25"/>
        <v>52157</v>
      </c>
      <c r="P94" s="410">
        <f t="shared" si="26"/>
        <v>0</v>
      </c>
      <c r="Q94" s="410">
        <f>C94-'[1]5.3'!C93</f>
        <v>0</v>
      </c>
    </row>
    <row r="95" spans="1:17" x14ac:dyDescent="0.2">
      <c r="A95" s="411" t="s">
        <v>570</v>
      </c>
      <c r="B95" s="422"/>
      <c r="C95" s="412">
        <v>885</v>
      </c>
      <c r="D95" s="412">
        <v>-844</v>
      </c>
      <c r="E95" s="412"/>
      <c r="F95" s="412"/>
      <c r="G95" s="421"/>
      <c r="H95" s="421"/>
      <c r="I95" s="421"/>
      <c r="J95" s="421"/>
      <c r="K95" s="421"/>
      <c r="L95" s="421"/>
      <c r="M95" s="421"/>
      <c r="N95" s="421">
        <v>1729</v>
      </c>
      <c r="O95" s="410">
        <f t="shared" si="25"/>
        <v>885</v>
      </c>
      <c r="P95" s="410">
        <f t="shared" si="26"/>
        <v>0</v>
      </c>
      <c r="Q95" s="410">
        <f>C95-'[1]5.3'!C94</f>
        <v>0</v>
      </c>
    </row>
    <row r="96" spans="1:17" x14ac:dyDescent="0.2">
      <c r="A96" s="411" t="s">
        <v>578</v>
      </c>
      <c r="B96" s="422"/>
      <c r="C96" s="412">
        <f>SUM(C95)</f>
        <v>885</v>
      </c>
      <c r="D96" s="412">
        <f t="shared" ref="D96:N96" si="32">SUM(D95)</f>
        <v>-844</v>
      </c>
      <c r="E96" s="412">
        <f t="shared" si="32"/>
        <v>0</v>
      </c>
      <c r="F96" s="412">
        <f t="shared" si="32"/>
        <v>0</v>
      </c>
      <c r="G96" s="412">
        <f t="shared" si="32"/>
        <v>0</v>
      </c>
      <c r="H96" s="412">
        <f t="shared" si="32"/>
        <v>0</v>
      </c>
      <c r="I96" s="412">
        <f t="shared" si="32"/>
        <v>0</v>
      </c>
      <c r="J96" s="412">
        <f t="shared" si="32"/>
        <v>0</v>
      </c>
      <c r="K96" s="412">
        <f t="shared" si="32"/>
        <v>0</v>
      </c>
      <c r="L96" s="412">
        <f t="shared" si="32"/>
        <v>0</v>
      </c>
      <c r="M96" s="412">
        <f t="shared" si="32"/>
        <v>0</v>
      </c>
      <c r="N96" s="412">
        <f t="shared" si="32"/>
        <v>1729</v>
      </c>
      <c r="O96" s="410">
        <f t="shared" si="25"/>
        <v>885</v>
      </c>
      <c r="P96" s="410">
        <f t="shared" si="26"/>
        <v>0</v>
      </c>
      <c r="Q96" s="410">
        <f>C96-'[1]5.3'!C95</f>
        <v>0</v>
      </c>
    </row>
    <row r="97" spans="1:17" x14ac:dyDescent="0.2">
      <c r="A97" s="413" t="s">
        <v>573</v>
      </c>
      <c r="B97" s="424"/>
      <c r="C97" s="414">
        <f>C94+C96</f>
        <v>53042</v>
      </c>
      <c r="D97" s="414">
        <f t="shared" ref="D97:N97" si="33">D94+D96</f>
        <v>47313</v>
      </c>
      <c r="E97" s="414">
        <f t="shared" si="33"/>
        <v>0</v>
      </c>
      <c r="F97" s="414">
        <f t="shared" si="33"/>
        <v>0</v>
      </c>
      <c r="G97" s="414">
        <f t="shared" si="33"/>
        <v>0</v>
      </c>
      <c r="H97" s="414">
        <f t="shared" si="33"/>
        <v>0</v>
      </c>
      <c r="I97" s="414">
        <f t="shared" si="33"/>
        <v>0</v>
      </c>
      <c r="J97" s="414">
        <f t="shared" si="33"/>
        <v>4000</v>
      </c>
      <c r="K97" s="414">
        <f t="shared" si="33"/>
        <v>0</v>
      </c>
      <c r="L97" s="414">
        <f t="shared" si="33"/>
        <v>0</v>
      </c>
      <c r="M97" s="414">
        <f t="shared" si="33"/>
        <v>0</v>
      </c>
      <c r="N97" s="414">
        <f t="shared" si="33"/>
        <v>1729</v>
      </c>
      <c r="O97" s="410">
        <f t="shared" si="25"/>
        <v>53042</v>
      </c>
      <c r="P97" s="410">
        <f t="shared" si="26"/>
        <v>0</v>
      </c>
      <c r="Q97" s="410">
        <f>C97-'[1]5.3'!C96</f>
        <v>0</v>
      </c>
    </row>
    <row r="98" spans="1:17" x14ac:dyDescent="0.2">
      <c r="A98" s="415" t="s">
        <v>594</v>
      </c>
      <c r="B98" s="417"/>
      <c r="C98" s="412"/>
      <c r="D98" s="412"/>
      <c r="E98" s="412"/>
      <c r="F98" s="412"/>
      <c r="G98" s="412"/>
      <c r="H98" s="412"/>
      <c r="I98" s="412"/>
      <c r="J98" s="412"/>
      <c r="K98" s="412"/>
      <c r="L98" s="412"/>
      <c r="M98" s="412"/>
      <c r="N98" s="412"/>
      <c r="O98" s="410">
        <f t="shared" si="25"/>
        <v>0</v>
      </c>
      <c r="P98" s="410">
        <f t="shared" si="26"/>
        <v>0</v>
      </c>
      <c r="Q98" s="410">
        <f>C98-'[1]5.3'!C97</f>
        <v>0</v>
      </c>
    </row>
    <row r="99" spans="1:17" x14ac:dyDescent="0.2">
      <c r="A99" s="411" t="s">
        <v>569</v>
      </c>
      <c r="B99" s="411"/>
      <c r="C99" s="412">
        <f>C103+C108+C112</f>
        <v>497820</v>
      </c>
      <c r="D99" s="412">
        <f t="shared" ref="D99:N99" si="34">D103+D108+D112</f>
        <v>404837</v>
      </c>
      <c r="E99" s="412">
        <f t="shared" si="34"/>
        <v>41016</v>
      </c>
      <c r="F99" s="412"/>
      <c r="G99" s="412">
        <f t="shared" si="34"/>
        <v>0</v>
      </c>
      <c r="H99" s="412"/>
      <c r="I99" s="412">
        <f t="shared" si="34"/>
        <v>0</v>
      </c>
      <c r="J99" s="412">
        <f t="shared" si="34"/>
        <v>51967</v>
      </c>
      <c r="K99" s="412">
        <f t="shared" si="34"/>
        <v>0</v>
      </c>
      <c r="L99" s="412">
        <f t="shared" si="34"/>
        <v>0</v>
      </c>
      <c r="M99" s="412">
        <f t="shared" si="34"/>
        <v>0</v>
      </c>
      <c r="N99" s="426">
        <f t="shared" si="34"/>
        <v>0</v>
      </c>
      <c r="O99" s="410">
        <f t="shared" si="25"/>
        <v>497820</v>
      </c>
      <c r="P99" s="410">
        <f t="shared" si="26"/>
        <v>0</v>
      </c>
      <c r="Q99" s="410">
        <f>C99-'[1]5.3'!C98</f>
        <v>0</v>
      </c>
    </row>
    <row r="100" spans="1:17" x14ac:dyDescent="0.2">
      <c r="A100" s="411" t="s">
        <v>578</v>
      </c>
      <c r="B100" s="411"/>
      <c r="C100" s="412">
        <f>C105+C109+C113</f>
        <v>-2872</v>
      </c>
      <c r="D100" s="412">
        <f t="shared" ref="D100:N101" si="35">D105+D109+D113</f>
        <v>-8800</v>
      </c>
      <c r="E100" s="412">
        <f t="shared" si="35"/>
        <v>0</v>
      </c>
      <c r="F100" s="412">
        <f t="shared" si="35"/>
        <v>0</v>
      </c>
      <c r="G100" s="412">
        <f t="shared" si="35"/>
        <v>0</v>
      </c>
      <c r="H100" s="412">
        <f t="shared" si="35"/>
        <v>0</v>
      </c>
      <c r="I100" s="412">
        <f t="shared" si="35"/>
        <v>0</v>
      </c>
      <c r="J100" s="412">
        <f t="shared" si="35"/>
        <v>0</v>
      </c>
      <c r="K100" s="412">
        <f t="shared" si="35"/>
        <v>0</v>
      </c>
      <c r="L100" s="412">
        <f t="shared" si="35"/>
        <v>0</v>
      </c>
      <c r="M100" s="412">
        <f t="shared" si="35"/>
        <v>0</v>
      </c>
      <c r="N100" s="412">
        <f t="shared" si="35"/>
        <v>5928</v>
      </c>
      <c r="O100" s="410">
        <f t="shared" si="25"/>
        <v>-2872</v>
      </c>
      <c r="P100" s="410">
        <f t="shared" si="26"/>
        <v>0</v>
      </c>
      <c r="Q100" s="410">
        <f>C100-'[1]5.3'!C99</f>
        <v>0</v>
      </c>
    </row>
    <row r="101" spans="1:17" x14ac:dyDescent="0.2">
      <c r="A101" s="411" t="s">
        <v>573</v>
      </c>
      <c r="B101" s="411"/>
      <c r="C101" s="412">
        <f>C106+C110+C114</f>
        <v>494948</v>
      </c>
      <c r="D101" s="412">
        <f t="shared" si="35"/>
        <v>396037</v>
      </c>
      <c r="E101" s="412">
        <f t="shared" si="35"/>
        <v>41016</v>
      </c>
      <c r="F101" s="412">
        <f t="shared" si="35"/>
        <v>0</v>
      </c>
      <c r="G101" s="412">
        <f t="shared" si="35"/>
        <v>0</v>
      </c>
      <c r="H101" s="412">
        <f t="shared" si="35"/>
        <v>0</v>
      </c>
      <c r="I101" s="412">
        <f t="shared" si="35"/>
        <v>0</v>
      </c>
      <c r="J101" s="412">
        <f t="shared" si="35"/>
        <v>51967</v>
      </c>
      <c r="K101" s="412">
        <f t="shared" si="35"/>
        <v>0</v>
      </c>
      <c r="L101" s="412">
        <f t="shared" si="35"/>
        <v>0</v>
      </c>
      <c r="M101" s="412">
        <f t="shared" si="35"/>
        <v>0</v>
      </c>
      <c r="N101" s="412">
        <f t="shared" si="35"/>
        <v>5928</v>
      </c>
      <c r="O101" s="410">
        <f t="shared" si="25"/>
        <v>494948</v>
      </c>
      <c r="P101" s="410">
        <f t="shared" si="26"/>
        <v>0</v>
      </c>
      <c r="Q101" s="410">
        <f>C101-'[1]5.3'!C100</f>
        <v>0</v>
      </c>
    </row>
    <row r="102" spans="1:17" x14ac:dyDescent="0.2">
      <c r="A102" s="418" t="s">
        <v>595</v>
      </c>
      <c r="B102" s="411" t="s">
        <v>568</v>
      </c>
      <c r="C102" s="412"/>
      <c r="D102" s="412"/>
      <c r="E102" s="412"/>
      <c r="F102" s="412"/>
      <c r="G102" s="412"/>
      <c r="H102" s="412"/>
      <c r="I102" s="412"/>
      <c r="J102" s="412"/>
      <c r="K102" s="412"/>
      <c r="L102" s="412"/>
      <c r="M102" s="412"/>
      <c r="N102" s="412"/>
      <c r="O102" s="410">
        <f t="shared" si="25"/>
        <v>0</v>
      </c>
      <c r="P102" s="410">
        <f t="shared" si="26"/>
        <v>0</v>
      </c>
      <c r="Q102" s="410">
        <f>C102-'[1]5.3'!C101</f>
        <v>0</v>
      </c>
    </row>
    <row r="103" spans="1:17" x14ac:dyDescent="0.2">
      <c r="A103" s="411" t="s">
        <v>569</v>
      </c>
      <c r="B103" s="411"/>
      <c r="C103" s="412">
        <f>SUM(D103:N103)</f>
        <v>47280</v>
      </c>
      <c r="D103" s="412">
        <f>'[1]5.3'!C102-'4.3'!E103-'4.3'!F103-'4.3'!G103-'4.3'!H103-'4.3'!I103-'4.3'!J103-'4.3'!K103-'4.3'!L103-'4.3'!M103-'4.3'!N103</f>
        <v>45100</v>
      </c>
      <c r="E103" s="412">
        <v>2150</v>
      </c>
      <c r="F103" s="412"/>
      <c r="G103" s="412"/>
      <c r="H103" s="412"/>
      <c r="I103" s="412"/>
      <c r="J103" s="412">
        <v>30</v>
      </c>
      <c r="K103" s="412"/>
      <c r="L103" s="412"/>
      <c r="M103" s="412"/>
      <c r="N103" s="412"/>
      <c r="O103" s="410">
        <f t="shared" si="25"/>
        <v>47280</v>
      </c>
      <c r="P103" s="410">
        <f t="shared" si="26"/>
        <v>0</v>
      </c>
      <c r="Q103" s="410">
        <f>C103-'[1]5.3'!C102</f>
        <v>0</v>
      </c>
    </row>
    <row r="104" spans="1:17" x14ac:dyDescent="0.2">
      <c r="A104" s="411" t="s">
        <v>581</v>
      </c>
      <c r="B104" s="411"/>
      <c r="C104" s="412">
        <v>500</v>
      </c>
      <c r="D104" s="412"/>
      <c r="E104" s="412"/>
      <c r="F104" s="412"/>
      <c r="G104" s="412"/>
      <c r="H104" s="412"/>
      <c r="I104" s="412"/>
      <c r="J104" s="412"/>
      <c r="K104" s="412"/>
      <c r="L104" s="412"/>
      <c r="M104" s="412"/>
      <c r="N104" s="412">
        <v>500</v>
      </c>
      <c r="O104" s="410">
        <f t="shared" si="25"/>
        <v>500</v>
      </c>
      <c r="P104" s="410">
        <f t="shared" si="26"/>
        <v>0</v>
      </c>
      <c r="Q104" s="410">
        <f>C104-'[1]5.3'!C103</f>
        <v>0</v>
      </c>
    </row>
    <row r="105" spans="1:17" x14ac:dyDescent="0.2">
      <c r="A105" s="411" t="s">
        <v>578</v>
      </c>
      <c r="B105" s="411"/>
      <c r="C105" s="412">
        <f>SUM(C104)</f>
        <v>500</v>
      </c>
      <c r="D105" s="412">
        <f t="shared" ref="D105:N105" si="36">SUM(D104)</f>
        <v>0</v>
      </c>
      <c r="E105" s="412">
        <f t="shared" si="36"/>
        <v>0</v>
      </c>
      <c r="F105" s="412">
        <f t="shared" si="36"/>
        <v>0</v>
      </c>
      <c r="G105" s="412">
        <f t="shared" si="36"/>
        <v>0</v>
      </c>
      <c r="H105" s="412">
        <f t="shared" si="36"/>
        <v>0</v>
      </c>
      <c r="I105" s="412">
        <f t="shared" si="36"/>
        <v>0</v>
      </c>
      <c r="J105" s="412">
        <f t="shared" si="36"/>
        <v>0</v>
      </c>
      <c r="K105" s="412">
        <f t="shared" si="36"/>
        <v>0</v>
      </c>
      <c r="L105" s="412">
        <f t="shared" si="36"/>
        <v>0</v>
      </c>
      <c r="M105" s="412">
        <f t="shared" si="36"/>
        <v>0</v>
      </c>
      <c r="N105" s="412">
        <f t="shared" si="36"/>
        <v>500</v>
      </c>
      <c r="O105" s="410">
        <f t="shared" si="25"/>
        <v>500</v>
      </c>
      <c r="P105" s="410">
        <f t="shared" si="26"/>
        <v>0</v>
      </c>
      <c r="Q105" s="410">
        <f>C105-'[1]5.3'!C104</f>
        <v>0</v>
      </c>
    </row>
    <row r="106" spans="1:17" x14ac:dyDescent="0.2">
      <c r="A106" s="411" t="s">
        <v>573</v>
      </c>
      <c r="B106" s="411"/>
      <c r="C106" s="412">
        <f>C103+C105</f>
        <v>47780</v>
      </c>
      <c r="D106" s="412">
        <f t="shared" ref="D106:N106" si="37">D103+D105</f>
        <v>45100</v>
      </c>
      <c r="E106" s="412">
        <f t="shared" si="37"/>
        <v>2150</v>
      </c>
      <c r="F106" s="412">
        <f t="shared" si="37"/>
        <v>0</v>
      </c>
      <c r="G106" s="412">
        <f t="shared" si="37"/>
        <v>0</v>
      </c>
      <c r="H106" s="412">
        <f t="shared" si="37"/>
        <v>0</v>
      </c>
      <c r="I106" s="412">
        <f t="shared" si="37"/>
        <v>0</v>
      </c>
      <c r="J106" s="412">
        <f t="shared" si="37"/>
        <v>30</v>
      </c>
      <c r="K106" s="412">
        <f t="shared" si="37"/>
        <v>0</v>
      </c>
      <c r="L106" s="412">
        <f t="shared" si="37"/>
        <v>0</v>
      </c>
      <c r="M106" s="412">
        <f t="shared" si="37"/>
        <v>0</v>
      </c>
      <c r="N106" s="412">
        <f t="shared" si="37"/>
        <v>500</v>
      </c>
      <c r="O106" s="410">
        <f t="shared" si="25"/>
        <v>47780</v>
      </c>
      <c r="P106" s="410">
        <f t="shared" si="26"/>
        <v>0</v>
      </c>
      <c r="Q106" s="410">
        <f>C106-'[1]5.3'!C105</f>
        <v>0</v>
      </c>
    </row>
    <row r="107" spans="1:17" x14ac:dyDescent="0.2">
      <c r="A107" s="418" t="s">
        <v>596</v>
      </c>
      <c r="B107" s="411" t="s">
        <v>568</v>
      </c>
      <c r="C107" s="412"/>
      <c r="D107" s="412"/>
      <c r="E107" s="412"/>
      <c r="F107" s="412"/>
      <c r="G107" s="412"/>
      <c r="H107" s="412"/>
      <c r="I107" s="412"/>
      <c r="J107" s="412"/>
      <c r="K107" s="412"/>
      <c r="L107" s="412"/>
      <c r="M107" s="412"/>
      <c r="N107" s="412"/>
      <c r="O107" s="410">
        <f t="shared" si="25"/>
        <v>0</v>
      </c>
      <c r="P107" s="410">
        <f t="shared" si="26"/>
        <v>0</v>
      </c>
      <c r="Q107" s="410">
        <f>C107-'[1]5.3'!C106</f>
        <v>0</v>
      </c>
    </row>
    <row r="108" spans="1:17" x14ac:dyDescent="0.2">
      <c r="A108" s="411" t="s">
        <v>569</v>
      </c>
      <c r="B108" s="411"/>
      <c r="C108" s="412">
        <f>SUM(D108:N108)</f>
        <v>38876</v>
      </c>
      <c r="D108" s="412">
        <f>'[1]5.3'!C107-'4.3'!E108-'4.3'!F108-'4.3'!G108-'4.3'!H108-'4.3'!I108-'4.3'!J108-'4.3'!K108-'4.3'!L108-'4.3'!M108-'4.3'!N108</f>
        <v>0</v>
      </c>
      <c r="E108" s="412">
        <v>38866</v>
      </c>
      <c r="F108" s="412"/>
      <c r="G108" s="412"/>
      <c r="H108" s="412"/>
      <c r="I108" s="412"/>
      <c r="J108" s="412">
        <v>10</v>
      </c>
      <c r="K108" s="412"/>
      <c r="L108" s="412"/>
      <c r="M108" s="412"/>
      <c r="N108" s="412"/>
      <c r="O108" s="410">
        <f t="shared" si="25"/>
        <v>38876</v>
      </c>
      <c r="P108" s="410">
        <f t="shared" si="26"/>
        <v>0</v>
      </c>
      <c r="Q108" s="410">
        <f>C108-'[1]5.3'!C107</f>
        <v>0</v>
      </c>
    </row>
    <row r="109" spans="1:17" x14ac:dyDescent="0.2">
      <c r="A109" s="411" t="s">
        <v>578</v>
      </c>
      <c r="B109" s="411"/>
      <c r="C109" s="412">
        <v>0</v>
      </c>
      <c r="D109" s="412"/>
      <c r="E109" s="412"/>
      <c r="F109" s="412"/>
      <c r="G109" s="412"/>
      <c r="H109" s="412"/>
      <c r="I109" s="412"/>
      <c r="J109" s="412"/>
      <c r="K109" s="412"/>
      <c r="L109" s="412"/>
      <c r="M109" s="412"/>
      <c r="N109" s="412"/>
      <c r="O109" s="410">
        <f t="shared" si="25"/>
        <v>0</v>
      </c>
      <c r="P109" s="410">
        <f t="shared" si="26"/>
        <v>0</v>
      </c>
      <c r="Q109" s="410">
        <f>C109-'[1]5.3'!C108</f>
        <v>0</v>
      </c>
    </row>
    <row r="110" spans="1:17" x14ac:dyDescent="0.2">
      <c r="A110" s="411" t="s">
        <v>573</v>
      </c>
      <c r="B110" s="411"/>
      <c r="C110" s="412">
        <f>C108+C109</f>
        <v>38876</v>
      </c>
      <c r="D110" s="412">
        <f t="shared" ref="D110:N110" si="38">D108+D109</f>
        <v>0</v>
      </c>
      <c r="E110" s="412">
        <f t="shared" si="38"/>
        <v>38866</v>
      </c>
      <c r="F110" s="412">
        <f t="shared" si="38"/>
        <v>0</v>
      </c>
      <c r="G110" s="412">
        <f t="shared" si="38"/>
        <v>0</v>
      </c>
      <c r="H110" s="412">
        <f t="shared" si="38"/>
        <v>0</v>
      </c>
      <c r="I110" s="412">
        <f t="shared" si="38"/>
        <v>0</v>
      </c>
      <c r="J110" s="412">
        <f t="shared" si="38"/>
        <v>10</v>
      </c>
      <c r="K110" s="412">
        <f t="shared" si="38"/>
        <v>0</v>
      </c>
      <c r="L110" s="412">
        <f t="shared" si="38"/>
        <v>0</v>
      </c>
      <c r="M110" s="412">
        <f t="shared" si="38"/>
        <v>0</v>
      </c>
      <c r="N110" s="412">
        <f t="shared" si="38"/>
        <v>0</v>
      </c>
      <c r="O110" s="410">
        <f t="shared" si="25"/>
        <v>38876</v>
      </c>
      <c r="P110" s="410">
        <f t="shared" si="26"/>
        <v>0</v>
      </c>
      <c r="Q110" s="410">
        <f>C110-'[1]5.3'!C109</f>
        <v>0</v>
      </c>
    </row>
    <row r="111" spans="1:17" x14ac:dyDescent="0.2">
      <c r="A111" s="417" t="s">
        <v>597</v>
      </c>
      <c r="B111" s="417"/>
      <c r="C111" s="412"/>
      <c r="D111" s="412"/>
      <c r="E111" s="412"/>
      <c r="F111" s="412"/>
      <c r="G111" s="427"/>
      <c r="H111" s="427"/>
      <c r="I111" s="427"/>
      <c r="J111" s="427"/>
      <c r="K111" s="427"/>
      <c r="L111" s="427"/>
      <c r="M111" s="427"/>
      <c r="N111" s="427"/>
      <c r="O111" s="410">
        <f t="shared" si="25"/>
        <v>0</v>
      </c>
      <c r="P111" s="410">
        <f t="shared" si="26"/>
        <v>0</v>
      </c>
      <c r="Q111" s="410">
        <f>C111-'[1]5.3'!C110</f>
        <v>0</v>
      </c>
    </row>
    <row r="112" spans="1:17" x14ac:dyDescent="0.2">
      <c r="A112" s="411" t="s">
        <v>569</v>
      </c>
      <c r="B112" s="411"/>
      <c r="C112" s="412">
        <f>C116+C121+C126+C131+C136+C141+C146+C151+C156+C166+C171+C176+C186+C196+C200+C205+C215+C220+C224+C228+C191+C210+C161</f>
        <v>411664</v>
      </c>
      <c r="D112" s="412">
        <f>D116+D121+D126+D131+D136+D141+D146+D151+D156+D166+D171+D176+D186+D196+D200+D205+D215+D220+D224+D228+D191+D210+D161</f>
        <v>359737</v>
      </c>
      <c r="E112" s="412">
        <f>E116+E121+E126+E131+E136+E141+E146+E151+E156+E166+E171+E176+E186+E196+E200+E205+E215+E220+E224+E228+E191+E210+E161</f>
        <v>0</v>
      </c>
      <c r="F112" s="412"/>
      <c r="G112" s="412">
        <f>G116+G121+G126+G131+G136+G141+G146+G151+G156+G166+G171+G176+G186+G196+G200+G205+G215+G220+G224+G228+G191+G210+G161</f>
        <v>0</v>
      </c>
      <c r="H112" s="412"/>
      <c r="I112" s="412">
        <f t="shared" ref="I112:N112" si="39">I116+I121+I126+I131+I136+I141+I146+I151+I156+I166+I171+I176+I186+I196+I200+I205+I215+I220+I224+I228+I191+I210+I161</f>
        <v>0</v>
      </c>
      <c r="J112" s="412">
        <f t="shared" si="39"/>
        <v>51927</v>
      </c>
      <c r="K112" s="412">
        <f t="shared" si="39"/>
        <v>0</v>
      </c>
      <c r="L112" s="412">
        <f t="shared" si="39"/>
        <v>0</v>
      </c>
      <c r="M112" s="412">
        <f t="shared" si="39"/>
        <v>0</v>
      </c>
      <c r="N112" s="412">
        <f t="shared" si="39"/>
        <v>0</v>
      </c>
      <c r="O112" s="410">
        <f t="shared" si="25"/>
        <v>411664</v>
      </c>
      <c r="P112" s="410">
        <f t="shared" si="26"/>
        <v>0</v>
      </c>
      <c r="Q112" s="410">
        <f>C112-'[1]5.3'!C111</f>
        <v>0</v>
      </c>
    </row>
    <row r="113" spans="1:17" x14ac:dyDescent="0.2">
      <c r="A113" s="411" t="s">
        <v>578</v>
      </c>
      <c r="B113" s="411"/>
      <c r="C113" s="412">
        <f>C118+C123+C128+C133+C138+C143+C148+C153+C158+C163+C168+C173+C178+C183+C188+C193+C197+C202+C207+C212+C217+C221+C225+C229</f>
        <v>-3372</v>
      </c>
      <c r="D113" s="412">
        <f t="shared" ref="D113:N114" si="40">D118+D123+D128+D133+D138+D143+D148+D153+D158+D163+D168+D173+D178+D183+D188+D193+D197+D202+D207+D212+D217+D221+D225+D229</f>
        <v>-8800</v>
      </c>
      <c r="E113" s="412">
        <f t="shared" si="40"/>
        <v>0</v>
      </c>
      <c r="F113" s="412">
        <f t="shared" si="40"/>
        <v>0</v>
      </c>
      <c r="G113" s="412">
        <f t="shared" si="40"/>
        <v>0</v>
      </c>
      <c r="H113" s="412">
        <f t="shared" si="40"/>
        <v>0</v>
      </c>
      <c r="I113" s="412">
        <f t="shared" si="40"/>
        <v>0</v>
      </c>
      <c r="J113" s="412">
        <f t="shared" si="40"/>
        <v>0</v>
      </c>
      <c r="K113" s="412">
        <f t="shared" si="40"/>
        <v>0</v>
      </c>
      <c r="L113" s="412">
        <f t="shared" si="40"/>
        <v>0</v>
      </c>
      <c r="M113" s="412">
        <f t="shared" si="40"/>
        <v>0</v>
      </c>
      <c r="N113" s="412">
        <f t="shared" si="40"/>
        <v>5428</v>
      </c>
      <c r="O113" s="410">
        <f t="shared" si="25"/>
        <v>-3372</v>
      </c>
      <c r="P113" s="410">
        <f t="shared" si="26"/>
        <v>0</v>
      </c>
      <c r="Q113" s="410">
        <f>C113-'[1]5.3'!C112</f>
        <v>0</v>
      </c>
    </row>
    <row r="114" spans="1:17" x14ac:dyDescent="0.2">
      <c r="A114" s="411" t="s">
        <v>573</v>
      </c>
      <c r="B114" s="411"/>
      <c r="C114" s="412">
        <f>C119+C124+C129+C134+C139+C144+C149+C154+C159+C164+C169+C174+C179+C184+C189+C194+C198+C203+C208+C213+C218+C222+C226+C230</f>
        <v>408292</v>
      </c>
      <c r="D114" s="412">
        <f t="shared" si="40"/>
        <v>350937</v>
      </c>
      <c r="E114" s="412">
        <f t="shared" si="40"/>
        <v>0</v>
      </c>
      <c r="F114" s="412">
        <f t="shared" si="40"/>
        <v>0</v>
      </c>
      <c r="G114" s="412">
        <f t="shared" si="40"/>
        <v>0</v>
      </c>
      <c r="H114" s="412">
        <f t="shared" si="40"/>
        <v>0</v>
      </c>
      <c r="I114" s="412">
        <f t="shared" si="40"/>
        <v>0</v>
      </c>
      <c r="J114" s="412">
        <f t="shared" si="40"/>
        <v>51927</v>
      </c>
      <c r="K114" s="412">
        <f t="shared" si="40"/>
        <v>0</v>
      </c>
      <c r="L114" s="412">
        <f t="shared" si="40"/>
        <v>0</v>
      </c>
      <c r="M114" s="412">
        <f t="shared" si="40"/>
        <v>0</v>
      </c>
      <c r="N114" s="412">
        <f t="shared" si="40"/>
        <v>5428</v>
      </c>
      <c r="O114" s="410">
        <f t="shared" si="25"/>
        <v>408292</v>
      </c>
      <c r="P114" s="410">
        <f t="shared" si="26"/>
        <v>0</v>
      </c>
      <c r="Q114" s="410">
        <f>C114-'[1]5.3'!C113</f>
        <v>0</v>
      </c>
    </row>
    <row r="115" spans="1:17" x14ac:dyDescent="0.2">
      <c r="A115" s="428" t="s">
        <v>598</v>
      </c>
      <c r="B115" s="411" t="s">
        <v>568</v>
      </c>
      <c r="C115" s="412"/>
      <c r="D115" s="412"/>
      <c r="E115" s="427"/>
      <c r="F115" s="427"/>
      <c r="G115" s="427"/>
      <c r="H115" s="427"/>
      <c r="I115" s="427"/>
      <c r="J115" s="427"/>
      <c r="K115" s="427"/>
      <c r="L115" s="427"/>
      <c r="M115" s="427"/>
      <c r="N115" s="427"/>
      <c r="O115" s="410">
        <f t="shared" si="25"/>
        <v>0</v>
      </c>
      <c r="P115" s="410">
        <f t="shared" si="26"/>
        <v>0</v>
      </c>
      <c r="Q115" s="410">
        <f>C115-'[1]5.3'!C114</f>
        <v>0</v>
      </c>
    </row>
    <row r="116" spans="1:17" x14ac:dyDescent="0.2">
      <c r="A116" s="411" t="s">
        <v>569</v>
      </c>
      <c r="B116" s="411"/>
      <c r="C116" s="412">
        <f>SUM(D116:N116)</f>
        <v>39897</v>
      </c>
      <c r="D116" s="412">
        <f>'[1]5.3'!C115-'4.3'!E116-'4.3'!F116-'4.3'!G116-'4.3'!H116-'4.3'!I116-'4.3'!J116-'4.3'!K116-'4.3'!L116-'4.3'!M116-'4.3'!N116</f>
        <v>39897</v>
      </c>
      <c r="E116" s="412"/>
      <c r="F116" s="412"/>
      <c r="G116" s="427"/>
      <c r="H116" s="427"/>
      <c r="I116" s="427"/>
      <c r="J116" s="427"/>
      <c r="K116" s="427"/>
      <c r="L116" s="427"/>
      <c r="M116" s="427"/>
      <c r="N116" s="427"/>
      <c r="O116" s="410">
        <f t="shared" si="25"/>
        <v>39897</v>
      </c>
      <c r="P116" s="410">
        <f t="shared" si="26"/>
        <v>0</v>
      </c>
      <c r="Q116" s="410">
        <f>C116-'[1]5.3'!C115</f>
        <v>0</v>
      </c>
    </row>
    <row r="117" spans="1:17" x14ac:dyDescent="0.2">
      <c r="A117" s="411" t="s">
        <v>581</v>
      </c>
      <c r="B117" s="411"/>
      <c r="C117" s="427">
        <v>700</v>
      </c>
      <c r="D117" s="412"/>
      <c r="E117" s="412"/>
      <c r="F117" s="412"/>
      <c r="G117" s="427"/>
      <c r="H117" s="427"/>
      <c r="I117" s="427"/>
      <c r="J117" s="427"/>
      <c r="K117" s="427"/>
      <c r="L117" s="427"/>
      <c r="M117" s="427"/>
      <c r="N117" s="427">
        <v>700</v>
      </c>
      <c r="O117" s="410">
        <f t="shared" si="25"/>
        <v>700</v>
      </c>
      <c r="P117" s="410">
        <f t="shared" si="26"/>
        <v>0</v>
      </c>
      <c r="Q117" s="410">
        <f>C117-'[1]5.3'!C116</f>
        <v>0</v>
      </c>
    </row>
    <row r="118" spans="1:17" x14ac:dyDescent="0.2">
      <c r="A118" s="411" t="s">
        <v>578</v>
      </c>
      <c r="B118" s="411"/>
      <c r="C118" s="412">
        <f>SUM(C117)</f>
        <v>700</v>
      </c>
      <c r="D118" s="412">
        <f t="shared" ref="D118:N118" si="41">SUM(D117)</f>
        <v>0</v>
      </c>
      <c r="E118" s="412">
        <f t="shared" si="41"/>
        <v>0</v>
      </c>
      <c r="F118" s="412">
        <f t="shared" si="41"/>
        <v>0</v>
      </c>
      <c r="G118" s="412">
        <f t="shared" si="41"/>
        <v>0</v>
      </c>
      <c r="H118" s="412">
        <f t="shared" si="41"/>
        <v>0</v>
      </c>
      <c r="I118" s="412">
        <f t="shared" si="41"/>
        <v>0</v>
      </c>
      <c r="J118" s="412">
        <f t="shared" si="41"/>
        <v>0</v>
      </c>
      <c r="K118" s="412">
        <f t="shared" si="41"/>
        <v>0</v>
      </c>
      <c r="L118" s="412">
        <f t="shared" si="41"/>
        <v>0</v>
      </c>
      <c r="M118" s="412">
        <f t="shared" si="41"/>
        <v>0</v>
      </c>
      <c r="N118" s="412">
        <f t="shared" si="41"/>
        <v>700</v>
      </c>
      <c r="O118" s="410">
        <f t="shared" si="25"/>
        <v>700</v>
      </c>
      <c r="P118" s="410">
        <f t="shared" si="26"/>
        <v>0</v>
      </c>
      <c r="Q118" s="410">
        <f>C118-'[1]5.3'!C117</f>
        <v>0</v>
      </c>
    </row>
    <row r="119" spans="1:17" x14ac:dyDescent="0.2">
      <c r="A119" s="411" t="s">
        <v>573</v>
      </c>
      <c r="B119" s="411"/>
      <c r="C119" s="412">
        <f>C116+C118</f>
        <v>40597</v>
      </c>
      <c r="D119" s="412">
        <f t="shared" ref="D119:N119" si="42">D116+D118</f>
        <v>39897</v>
      </c>
      <c r="E119" s="412">
        <f t="shared" si="42"/>
        <v>0</v>
      </c>
      <c r="F119" s="412">
        <f t="shared" si="42"/>
        <v>0</v>
      </c>
      <c r="G119" s="412">
        <f t="shared" si="42"/>
        <v>0</v>
      </c>
      <c r="H119" s="412">
        <f t="shared" si="42"/>
        <v>0</v>
      </c>
      <c r="I119" s="412">
        <f t="shared" si="42"/>
        <v>0</v>
      </c>
      <c r="J119" s="412">
        <f t="shared" si="42"/>
        <v>0</v>
      </c>
      <c r="K119" s="412">
        <f t="shared" si="42"/>
        <v>0</v>
      </c>
      <c r="L119" s="412">
        <f t="shared" si="42"/>
        <v>0</v>
      </c>
      <c r="M119" s="412">
        <f t="shared" si="42"/>
        <v>0</v>
      </c>
      <c r="N119" s="412">
        <f t="shared" si="42"/>
        <v>700</v>
      </c>
      <c r="O119" s="410">
        <f t="shared" si="25"/>
        <v>40597</v>
      </c>
      <c r="P119" s="410">
        <f t="shared" si="26"/>
        <v>0</v>
      </c>
      <c r="Q119" s="410">
        <f>C119-'[1]5.3'!C118</f>
        <v>0</v>
      </c>
    </row>
    <row r="120" spans="1:17" x14ac:dyDescent="0.2">
      <c r="A120" s="428" t="s">
        <v>599</v>
      </c>
      <c r="B120" s="411" t="s">
        <v>568</v>
      </c>
      <c r="C120" s="412"/>
      <c r="D120" s="412"/>
      <c r="E120" s="427"/>
      <c r="F120" s="427"/>
      <c r="G120" s="427"/>
      <c r="H120" s="427"/>
      <c r="I120" s="427"/>
      <c r="J120" s="427"/>
      <c r="K120" s="427"/>
      <c r="L120" s="427"/>
      <c r="M120" s="427"/>
      <c r="N120" s="427"/>
      <c r="O120" s="410">
        <f t="shared" si="25"/>
        <v>0</v>
      </c>
      <c r="P120" s="410">
        <f t="shared" si="26"/>
        <v>0</v>
      </c>
      <c r="Q120" s="410">
        <f>C120-'[1]5.3'!C119</f>
        <v>0</v>
      </c>
    </row>
    <row r="121" spans="1:17" x14ac:dyDescent="0.2">
      <c r="A121" s="411" t="s">
        <v>569</v>
      </c>
      <c r="B121" s="411"/>
      <c r="C121" s="412">
        <f>SUM(D121:N121)</f>
        <v>9970</v>
      </c>
      <c r="D121" s="412">
        <f>'[1]5.3'!C120-'4.3'!E121-'4.3'!F121-'4.3'!G121-'4.3'!H121-'4.3'!I121-'4.3'!J121-'4.3'!K121-'4.3'!L121-'4.3'!M121-'4.3'!N121</f>
        <v>9970</v>
      </c>
      <c r="E121" s="412"/>
      <c r="F121" s="412"/>
      <c r="G121" s="427"/>
      <c r="H121" s="427"/>
      <c r="I121" s="427"/>
      <c r="J121" s="427"/>
      <c r="K121" s="427"/>
      <c r="L121" s="427"/>
      <c r="M121" s="427"/>
      <c r="N121" s="427"/>
      <c r="O121" s="410">
        <f t="shared" si="25"/>
        <v>9970</v>
      </c>
      <c r="P121" s="410">
        <f t="shared" si="26"/>
        <v>0</v>
      </c>
      <c r="Q121" s="410">
        <f>C121-'[1]5.3'!C120</f>
        <v>0</v>
      </c>
    </row>
    <row r="122" spans="1:17" x14ac:dyDescent="0.2">
      <c r="A122" s="411" t="s">
        <v>581</v>
      </c>
      <c r="B122" s="411"/>
      <c r="C122" s="412">
        <v>200</v>
      </c>
      <c r="D122" s="412"/>
      <c r="E122" s="412"/>
      <c r="F122" s="412"/>
      <c r="G122" s="427"/>
      <c r="H122" s="427"/>
      <c r="I122" s="427"/>
      <c r="J122" s="427"/>
      <c r="K122" s="427"/>
      <c r="L122" s="427"/>
      <c r="M122" s="427"/>
      <c r="N122" s="427">
        <v>200</v>
      </c>
      <c r="O122" s="410">
        <f t="shared" si="25"/>
        <v>200</v>
      </c>
      <c r="P122" s="410">
        <f t="shared" si="26"/>
        <v>0</v>
      </c>
      <c r="Q122" s="410">
        <f>C122-'[1]5.3'!C121</f>
        <v>0</v>
      </c>
    </row>
    <row r="123" spans="1:17" x14ac:dyDescent="0.2">
      <c r="A123" s="411" t="s">
        <v>578</v>
      </c>
      <c r="B123" s="411"/>
      <c r="C123" s="412">
        <f>SUM(C122)</f>
        <v>200</v>
      </c>
      <c r="D123" s="412">
        <f t="shared" ref="D123:N123" si="43">SUM(D122)</f>
        <v>0</v>
      </c>
      <c r="E123" s="412">
        <f t="shared" si="43"/>
        <v>0</v>
      </c>
      <c r="F123" s="412">
        <f t="shared" si="43"/>
        <v>0</v>
      </c>
      <c r="G123" s="412">
        <f t="shared" si="43"/>
        <v>0</v>
      </c>
      <c r="H123" s="412">
        <f t="shared" si="43"/>
        <v>0</v>
      </c>
      <c r="I123" s="412">
        <f t="shared" si="43"/>
        <v>0</v>
      </c>
      <c r="J123" s="412">
        <f t="shared" si="43"/>
        <v>0</v>
      </c>
      <c r="K123" s="412">
        <f t="shared" si="43"/>
        <v>0</v>
      </c>
      <c r="L123" s="412">
        <f t="shared" si="43"/>
        <v>0</v>
      </c>
      <c r="M123" s="412">
        <f t="shared" si="43"/>
        <v>0</v>
      </c>
      <c r="N123" s="412">
        <f t="shared" si="43"/>
        <v>200</v>
      </c>
      <c r="O123" s="410">
        <f t="shared" si="25"/>
        <v>200</v>
      </c>
      <c r="P123" s="410">
        <f t="shared" si="26"/>
        <v>0</v>
      </c>
      <c r="Q123" s="410">
        <f>C123-'[1]5.3'!C122</f>
        <v>0</v>
      </c>
    </row>
    <row r="124" spans="1:17" x14ac:dyDescent="0.2">
      <c r="A124" s="411" t="s">
        <v>573</v>
      </c>
      <c r="B124" s="411"/>
      <c r="C124" s="412">
        <f>C121+C123</f>
        <v>10170</v>
      </c>
      <c r="D124" s="412">
        <f t="shared" ref="D124:N124" si="44">D121+D123</f>
        <v>9970</v>
      </c>
      <c r="E124" s="412">
        <f t="shared" si="44"/>
        <v>0</v>
      </c>
      <c r="F124" s="412">
        <f t="shared" si="44"/>
        <v>0</v>
      </c>
      <c r="G124" s="412">
        <f t="shared" si="44"/>
        <v>0</v>
      </c>
      <c r="H124" s="412">
        <f t="shared" si="44"/>
        <v>0</v>
      </c>
      <c r="I124" s="412">
        <f t="shared" si="44"/>
        <v>0</v>
      </c>
      <c r="J124" s="412">
        <f t="shared" si="44"/>
        <v>0</v>
      </c>
      <c r="K124" s="412">
        <f t="shared" si="44"/>
        <v>0</v>
      </c>
      <c r="L124" s="412">
        <f t="shared" si="44"/>
        <v>0</v>
      </c>
      <c r="M124" s="412">
        <f t="shared" si="44"/>
        <v>0</v>
      </c>
      <c r="N124" s="412">
        <f t="shared" si="44"/>
        <v>200</v>
      </c>
      <c r="O124" s="410">
        <f t="shared" si="25"/>
        <v>10170</v>
      </c>
      <c r="P124" s="410">
        <f t="shared" si="26"/>
        <v>0</v>
      </c>
      <c r="Q124" s="410">
        <f>C124-'[1]5.3'!C123</f>
        <v>0</v>
      </c>
    </row>
    <row r="125" spans="1:17" x14ac:dyDescent="0.2">
      <c r="A125" s="428" t="s">
        <v>600</v>
      </c>
      <c r="B125" s="411" t="s">
        <v>568</v>
      </c>
      <c r="C125" s="412"/>
      <c r="D125" s="412"/>
      <c r="E125" s="427"/>
      <c r="F125" s="427"/>
      <c r="G125" s="427"/>
      <c r="H125" s="427"/>
      <c r="I125" s="427"/>
      <c r="J125" s="427"/>
      <c r="K125" s="427"/>
      <c r="L125" s="427"/>
      <c r="M125" s="427"/>
      <c r="N125" s="427"/>
      <c r="O125" s="410">
        <f t="shared" si="25"/>
        <v>0</v>
      </c>
      <c r="P125" s="410">
        <f t="shared" si="26"/>
        <v>0</v>
      </c>
      <c r="Q125" s="410">
        <f>C125-'[1]5.3'!C124</f>
        <v>0</v>
      </c>
    </row>
    <row r="126" spans="1:17" x14ac:dyDescent="0.2">
      <c r="A126" s="411" t="s">
        <v>569</v>
      </c>
      <c r="B126" s="411"/>
      <c r="C126" s="412">
        <f>SUM(D126:N126)</f>
        <v>11422</v>
      </c>
      <c r="D126" s="412">
        <f>'[1]5.3'!C125-'4.3'!E126-'4.3'!F126-'4.3'!G126-'4.3'!H126-'4.3'!I126-'4.3'!J126-'4.3'!K126-'4.3'!L126-'4.3'!M126-'4.3'!N126</f>
        <v>11422</v>
      </c>
      <c r="E126" s="412"/>
      <c r="F126" s="412"/>
      <c r="G126" s="427"/>
      <c r="H126" s="427"/>
      <c r="I126" s="427"/>
      <c r="J126" s="427"/>
      <c r="K126" s="427"/>
      <c r="L126" s="427"/>
      <c r="M126" s="427"/>
      <c r="N126" s="427"/>
      <c r="O126" s="410">
        <f t="shared" si="25"/>
        <v>11422</v>
      </c>
      <c r="P126" s="410">
        <f t="shared" si="26"/>
        <v>0</v>
      </c>
      <c r="Q126" s="410">
        <f>C126-'[1]5.3'!C125</f>
        <v>0</v>
      </c>
    </row>
    <row r="127" spans="1:17" x14ac:dyDescent="0.2">
      <c r="A127" s="411" t="s">
        <v>581</v>
      </c>
      <c r="B127" s="411"/>
      <c r="C127" s="412">
        <v>400</v>
      </c>
      <c r="D127" s="412"/>
      <c r="E127" s="412"/>
      <c r="F127" s="412"/>
      <c r="G127" s="427"/>
      <c r="H127" s="427"/>
      <c r="I127" s="427"/>
      <c r="J127" s="427"/>
      <c r="K127" s="427"/>
      <c r="L127" s="427"/>
      <c r="M127" s="427"/>
      <c r="N127" s="427">
        <v>400</v>
      </c>
      <c r="O127" s="410">
        <f t="shared" si="25"/>
        <v>400</v>
      </c>
      <c r="P127" s="410">
        <f t="shared" si="26"/>
        <v>0</v>
      </c>
      <c r="Q127" s="410">
        <f>C127-'[1]5.3'!C126</f>
        <v>0</v>
      </c>
    </row>
    <row r="128" spans="1:17" x14ac:dyDescent="0.2">
      <c r="A128" s="411" t="s">
        <v>578</v>
      </c>
      <c r="B128" s="411"/>
      <c r="C128" s="412">
        <f>SUM(C127)</f>
        <v>400</v>
      </c>
      <c r="D128" s="412">
        <f t="shared" ref="D128:M128" si="45">SUM(D127)</f>
        <v>0</v>
      </c>
      <c r="E128" s="412">
        <f t="shared" si="45"/>
        <v>0</v>
      </c>
      <c r="F128" s="412">
        <f t="shared" si="45"/>
        <v>0</v>
      </c>
      <c r="G128" s="412">
        <f t="shared" si="45"/>
        <v>0</v>
      </c>
      <c r="H128" s="412">
        <f t="shared" si="45"/>
        <v>0</v>
      </c>
      <c r="I128" s="412">
        <f t="shared" si="45"/>
        <v>0</v>
      </c>
      <c r="J128" s="412">
        <f t="shared" si="45"/>
        <v>0</v>
      </c>
      <c r="K128" s="412">
        <f t="shared" si="45"/>
        <v>0</v>
      </c>
      <c r="L128" s="412">
        <f t="shared" si="45"/>
        <v>0</v>
      </c>
      <c r="M128" s="412">
        <f t="shared" si="45"/>
        <v>0</v>
      </c>
      <c r="N128" s="412">
        <v>400</v>
      </c>
      <c r="O128" s="410">
        <f t="shared" si="25"/>
        <v>400</v>
      </c>
      <c r="P128" s="410">
        <f t="shared" si="26"/>
        <v>0</v>
      </c>
      <c r="Q128" s="410">
        <f>C128-'[1]5.3'!C127</f>
        <v>0</v>
      </c>
    </row>
    <row r="129" spans="1:17" x14ac:dyDescent="0.2">
      <c r="A129" s="411" t="s">
        <v>573</v>
      </c>
      <c r="B129" s="411"/>
      <c r="C129" s="412">
        <f>C126+C128</f>
        <v>11822</v>
      </c>
      <c r="D129" s="412">
        <f t="shared" ref="D129:N129" si="46">D126+D128</f>
        <v>11422</v>
      </c>
      <c r="E129" s="412">
        <f t="shared" si="46"/>
        <v>0</v>
      </c>
      <c r="F129" s="412">
        <f t="shared" si="46"/>
        <v>0</v>
      </c>
      <c r="G129" s="412">
        <f t="shared" si="46"/>
        <v>0</v>
      </c>
      <c r="H129" s="412">
        <f t="shared" si="46"/>
        <v>0</v>
      </c>
      <c r="I129" s="412">
        <f t="shared" si="46"/>
        <v>0</v>
      </c>
      <c r="J129" s="412">
        <f t="shared" si="46"/>
        <v>0</v>
      </c>
      <c r="K129" s="412">
        <f t="shared" si="46"/>
        <v>0</v>
      </c>
      <c r="L129" s="412">
        <f t="shared" si="46"/>
        <v>0</v>
      </c>
      <c r="M129" s="412">
        <f t="shared" si="46"/>
        <v>0</v>
      </c>
      <c r="N129" s="412">
        <f t="shared" si="46"/>
        <v>400</v>
      </c>
      <c r="O129" s="410">
        <f t="shared" si="25"/>
        <v>11822</v>
      </c>
      <c r="P129" s="410">
        <f t="shared" si="26"/>
        <v>0</v>
      </c>
      <c r="Q129" s="410">
        <f>C129-'[1]5.3'!C128</f>
        <v>0</v>
      </c>
    </row>
    <row r="130" spans="1:17" x14ac:dyDescent="0.2">
      <c r="A130" s="428" t="s">
        <v>601</v>
      </c>
      <c r="B130" s="411" t="s">
        <v>568</v>
      </c>
      <c r="C130" s="412"/>
      <c r="D130" s="412"/>
      <c r="E130" s="427"/>
      <c r="F130" s="427"/>
      <c r="G130" s="427"/>
      <c r="H130" s="427"/>
      <c r="I130" s="427"/>
      <c r="J130" s="427"/>
      <c r="K130" s="427"/>
      <c r="L130" s="427"/>
      <c r="M130" s="427"/>
      <c r="N130" s="427"/>
      <c r="O130" s="410">
        <f t="shared" si="25"/>
        <v>0</v>
      </c>
      <c r="P130" s="410">
        <f t="shared" si="26"/>
        <v>0</v>
      </c>
      <c r="Q130" s="410">
        <f>C130-'[1]5.3'!C129</f>
        <v>0</v>
      </c>
    </row>
    <row r="131" spans="1:17" x14ac:dyDescent="0.2">
      <c r="A131" s="411" t="s">
        <v>569</v>
      </c>
      <c r="B131" s="411"/>
      <c r="C131" s="412">
        <f>SUM(D131:N131)</f>
        <v>10013</v>
      </c>
      <c r="D131" s="412">
        <f>'[1]5.3'!C130-'4.3'!E131-'4.3'!F131-'4.3'!G131-'4.3'!H131-'4.3'!I131-'4.3'!J131-'4.3'!K131-'4.3'!L131-'4.3'!M131-'4.3'!N131</f>
        <v>10013</v>
      </c>
      <c r="E131" s="412"/>
      <c r="F131" s="412"/>
      <c r="G131" s="427"/>
      <c r="H131" s="427"/>
      <c r="I131" s="427"/>
      <c r="J131" s="427"/>
      <c r="K131" s="427"/>
      <c r="L131" s="427"/>
      <c r="M131" s="427"/>
      <c r="N131" s="427"/>
      <c r="O131" s="410">
        <f t="shared" si="25"/>
        <v>10013</v>
      </c>
      <c r="P131" s="410">
        <f t="shared" si="26"/>
        <v>0</v>
      </c>
      <c r="Q131" s="410">
        <f>C131-'[1]5.3'!C130</f>
        <v>0</v>
      </c>
    </row>
    <row r="132" spans="1:17" x14ac:dyDescent="0.2">
      <c r="A132" s="411" t="s">
        <v>581</v>
      </c>
      <c r="B132" s="411"/>
      <c r="C132" s="412">
        <v>300</v>
      </c>
      <c r="D132" s="412">
        <v>0</v>
      </c>
      <c r="E132" s="412"/>
      <c r="F132" s="412"/>
      <c r="G132" s="427"/>
      <c r="H132" s="427"/>
      <c r="I132" s="427"/>
      <c r="J132" s="427"/>
      <c r="K132" s="427"/>
      <c r="L132" s="427"/>
      <c r="M132" s="427"/>
      <c r="N132" s="427">
        <v>300</v>
      </c>
      <c r="O132" s="410">
        <f t="shared" si="25"/>
        <v>300</v>
      </c>
      <c r="P132" s="410">
        <f t="shared" si="26"/>
        <v>0</v>
      </c>
      <c r="Q132" s="410">
        <f>C132-'[1]5.3'!C131</f>
        <v>0</v>
      </c>
    </row>
    <row r="133" spans="1:17" x14ac:dyDescent="0.2">
      <c r="A133" s="411" t="s">
        <v>578</v>
      </c>
      <c r="B133" s="411"/>
      <c r="C133" s="412">
        <f>SUM(C132)</f>
        <v>300</v>
      </c>
      <c r="D133" s="412">
        <f t="shared" ref="D133:N133" si="47">SUM(D132)</f>
        <v>0</v>
      </c>
      <c r="E133" s="412">
        <f t="shared" si="47"/>
        <v>0</v>
      </c>
      <c r="F133" s="412">
        <f t="shared" si="47"/>
        <v>0</v>
      </c>
      <c r="G133" s="412">
        <f t="shared" si="47"/>
        <v>0</v>
      </c>
      <c r="H133" s="412">
        <f t="shared" si="47"/>
        <v>0</v>
      </c>
      <c r="I133" s="412">
        <f t="shared" si="47"/>
        <v>0</v>
      </c>
      <c r="J133" s="412">
        <f t="shared" si="47"/>
        <v>0</v>
      </c>
      <c r="K133" s="412">
        <f t="shared" si="47"/>
        <v>0</v>
      </c>
      <c r="L133" s="412">
        <f t="shared" si="47"/>
        <v>0</v>
      </c>
      <c r="M133" s="412">
        <f t="shared" si="47"/>
        <v>0</v>
      </c>
      <c r="N133" s="412">
        <f t="shared" si="47"/>
        <v>300</v>
      </c>
      <c r="O133" s="410">
        <f t="shared" si="25"/>
        <v>300</v>
      </c>
      <c r="P133" s="410">
        <f t="shared" si="26"/>
        <v>0</v>
      </c>
      <c r="Q133" s="410">
        <f>C133-'[1]5.3'!C132</f>
        <v>0</v>
      </c>
    </row>
    <row r="134" spans="1:17" x14ac:dyDescent="0.2">
      <c r="A134" s="411" t="s">
        <v>573</v>
      </c>
      <c r="B134" s="411"/>
      <c r="C134" s="412">
        <f>C131+C133</f>
        <v>10313</v>
      </c>
      <c r="D134" s="412">
        <f t="shared" ref="D134:N134" si="48">D131+D133</f>
        <v>10013</v>
      </c>
      <c r="E134" s="412">
        <f t="shared" si="48"/>
        <v>0</v>
      </c>
      <c r="F134" s="412">
        <f t="shared" si="48"/>
        <v>0</v>
      </c>
      <c r="G134" s="412">
        <f t="shared" si="48"/>
        <v>0</v>
      </c>
      <c r="H134" s="412">
        <f t="shared" si="48"/>
        <v>0</v>
      </c>
      <c r="I134" s="412">
        <f t="shared" si="48"/>
        <v>0</v>
      </c>
      <c r="J134" s="412">
        <f t="shared" si="48"/>
        <v>0</v>
      </c>
      <c r="K134" s="412">
        <f t="shared" si="48"/>
        <v>0</v>
      </c>
      <c r="L134" s="412">
        <f t="shared" si="48"/>
        <v>0</v>
      </c>
      <c r="M134" s="412">
        <f t="shared" si="48"/>
        <v>0</v>
      </c>
      <c r="N134" s="412">
        <f t="shared" si="48"/>
        <v>300</v>
      </c>
      <c r="O134" s="410">
        <f t="shared" si="25"/>
        <v>10313</v>
      </c>
      <c r="P134" s="410">
        <f t="shared" si="26"/>
        <v>0</v>
      </c>
      <c r="Q134" s="410">
        <f>C134-'[1]5.3'!C133</f>
        <v>0</v>
      </c>
    </row>
    <row r="135" spans="1:17" x14ac:dyDescent="0.2">
      <c r="A135" s="428" t="s">
        <v>602</v>
      </c>
      <c r="B135" s="411" t="s">
        <v>568</v>
      </c>
      <c r="C135" s="412"/>
      <c r="D135" s="412"/>
      <c r="E135" s="427"/>
      <c r="F135" s="427"/>
      <c r="G135" s="427"/>
      <c r="H135" s="427"/>
      <c r="I135" s="427"/>
      <c r="J135" s="427"/>
      <c r="K135" s="427"/>
      <c r="L135" s="427"/>
      <c r="M135" s="427"/>
      <c r="N135" s="427"/>
      <c r="O135" s="410">
        <f t="shared" si="25"/>
        <v>0</v>
      </c>
      <c r="P135" s="410">
        <f t="shared" si="26"/>
        <v>0</v>
      </c>
      <c r="Q135" s="410">
        <f>C135-'[1]5.3'!C134</f>
        <v>0</v>
      </c>
    </row>
    <row r="136" spans="1:17" x14ac:dyDescent="0.2">
      <c r="A136" s="411" t="s">
        <v>569</v>
      </c>
      <c r="B136" s="411"/>
      <c r="C136" s="412">
        <f>SUM(D136:N136)</f>
        <v>13100</v>
      </c>
      <c r="D136" s="412">
        <f>'[1]5.3'!C135-'4.3'!E136-'4.3'!F136-'4.3'!G136-'4.3'!H136-'4.3'!I136-'4.3'!J136-'4.3'!K136-'4.3'!L136-'4.3'!M136-'4.3'!N136</f>
        <v>13100</v>
      </c>
      <c r="E136" s="412"/>
      <c r="F136" s="412"/>
      <c r="G136" s="427"/>
      <c r="H136" s="427"/>
      <c r="I136" s="427"/>
      <c r="J136" s="427"/>
      <c r="K136" s="427"/>
      <c r="L136" s="427"/>
      <c r="M136" s="427"/>
      <c r="N136" s="427"/>
      <c r="O136" s="410">
        <f t="shared" si="25"/>
        <v>13100</v>
      </c>
      <c r="P136" s="410">
        <f t="shared" si="26"/>
        <v>0</v>
      </c>
      <c r="Q136" s="410">
        <f>C136-'[1]5.3'!C135</f>
        <v>0</v>
      </c>
    </row>
    <row r="137" spans="1:17" x14ac:dyDescent="0.2">
      <c r="A137" s="411" t="s">
        <v>581</v>
      </c>
      <c r="B137" s="411"/>
      <c r="C137" s="412">
        <v>400</v>
      </c>
      <c r="D137" s="412"/>
      <c r="E137" s="412"/>
      <c r="F137" s="412"/>
      <c r="G137" s="427"/>
      <c r="H137" s="427"/>
      <c r="I137" s="427"/>
      <c r="J137" s="427"/>
      <c r="K137" s="427"/>
      <c r="L137" s="427"/>
      <c r="M137" s="427"/>
      <c r="N137" s="427">
        <v>400</v>
      </c>
      <c r="O137" s="410">
        <f t="shared" si="25"/>
        <v>400</v>
      </c>
      <c r="P137" s="410">
        <f t="shared" si="26"/>
        <v>0</v>
      </c>
      <c r="Q137" s="410">
        <f>C137-'[1]5.3'!C136</f>
        <v>0</v>
      </c>
    </row>
    <row r="138" spans="1:17" x14ac:dyDescent="0.2">
      <c r="A138" s="411" t="s">
        <v>578</v>
      </c>
      <c r="B138" s="411"/>
      <c r="C138" s="412">
        <f>SUM(C137)</f>
        <v>400</v>
      </c>
      <c r="D138" s="412">
        <f t="shared" ref="D138:N138" si="49">SUM(D137)</f>
        <v>0</v>
      </c>
      <c r="E138" s="412">
        <f t="shared" si="49"/>
        <v>0</v>
      </c>
      <c r="F138" s="412">
        <f t="shared" si="49"/>
        <v>0</v>
      </c>
      <c r="G138" s="412">
        <f t="shared" si="49"/>
        <v>0</v>
      </c>
      <c r="H138" s="412">
        <f t="shared" si="49"/>
        <v>0</v>
      </c>
      <c r="I138" s="412">
        <f t="shared" si="49"/>
        <v>0</v>
      </c>
      <c r="J138" s="412">
        <f t="shared" si="49"/>
        <v>0</v>
      </c>
      <c r="K138" s="412">
        <f t="shared" si="49"/>
        <v>0</v>
      </c>
      <c r="L138" s="412">
        <f t="shared" si="49"/>
        <v>0</v>
      </c>
      <c r="M138" s="412">
        <f t="shared" si="49"/>
        <v>0</v>
      </c>
      <c r="N138" s="412">
        <f t="shared" si="49"/>
        <v>400</v>
      </c>
      <c r="O138" s="410">
        <f t="shared" si="25"/>
        <v>400</v>
      </c>
      <c r="P138" s="410">
        <f t="shared" si="26"/>
        <v>0</v>
      </c>
      <c r="Q138" s="410">
        <f>C138-'[1]5.3'!C137</f>
        <v>0</v>
      </c>
    </row>
    <row r="139" spans="1:17" x14ac:dyDescent="0.2">
      <c r="A139" s="411" t="s">
        <v>573</v>
      </c>
      <c r="B139" s="411"/>
      <c r="C139" s="412">
        <f>C136+C138</f>
        <v>13500</v>
      </c>
      <c r="D139" s="412">
        <f t="shared" ref="D139:N139" si="50">D136+D138</f>
        <v>13100</v>
      </c>
      <c r="E139" s="412">
        <f t="shared" si="50"/>
        <v>0</v>
      </c>
      <c r="F139" s="412">
        <f t="shared" si="50"/>
        <v>0</v>
      </c>
      <c r="G139" s="412">
        <f t="shared" si="50"/>
        <v>0</v>
      </c>
      <c r="H139" s="412">
        <f t="shared" si="50"/>
        <v>0</v>
      </c>
      <c r="I139" s="412">
        <f t="shared" si="50"/>
        <v>0</v>
      </c>
      <c r="J139" s="412">
        <f t="shared" si="50"/>
        <v>0</v>
      </c>
      <c r="K139" s="412">
        <f t="shared" si="50"/>
        <v>0</v>
      </c>
      <c r="L139" s="412">
        <f t="shared" si="50"/>
        <v>0</v>
      </c>
      <c r="M139" s="412">
        <f t="shared" si="50"/>
        <v>0</v>
      </c>
      <c r="N139" s="412">
        <f t="shared" si="50"/>
        <v>400</v>
      </c>
      <c r="O139" s="410">
        <f t="shared" si="25"/>
        <v>13500</v>
      </c>
      <c r="P139" s="410">
        <f t="shared" si="26"/>
        <v>0</v>
      </c>
      <c r="Q139" s="410">
        <f>C139-'[1]5.3'!C138</f>
        <v>0</v>
      </c>
    </row>
    <row r="140" spans="1:17" x14ac:dyDescent="0.2">
      <c r="A140" s="428" t="s">
        <v>603</v>
      </c>
      <c r="B140" s="411" t="s">
        <v>568</v>
      </c>
      <c r="C140" s="412"/>
      <c r="D140" s="412"/>
      <c r="E140" s="427"/>
      <c r="F140" s="427"/>
      <c r="G140" s="427"/>
      <c r="H140" s="427"/>
      <c r="I140" s="427"/>
      <c r="J140" s="427"/>
      <c r="K140" s="427"/>
      <c r="L140" s="427"/>
      <c r="M140" s="427"/>
      <c r="N140" s="427"/>
      <c r="O140" s="410">
        <f t="shared" si="25"/>
        <v>0</v>
      </c>
      <c r="P140" s="410">
        <f t="shared" si="26"/>
        <v>0</v>
      </c>
      <c r="Q140" s="410">
        <f>C140-'[1]5.3'!C139</f>
        <v>0</v>
      </c>
    </row>
    <row r="141" spans="1:17" x14ac:dyDescent="0.2">
      <c r="A141" s="411" t="s">
        <v>569</v>
      </c>
      <c r="B141" s="411"/>
      <c r="C141" s="412">
        <f>SUM(D141:N141)</f>
        <v>28904</v>
      </c>
      <c r="D141" s="412">
        <f>'[1]5.3'!C140-'4.3'!E141-'4.3'!F141-'4.3'!G141-'4.3'!H141-'4.3'!I141-'4.3'!J141-'4.3'!K141-'4.3'!L141-'4.3'!M141-'4.3'!N141</f>
        <v>18250</v>
      </c>
      <c r="E141" s="412"/>
      <c r="F141" s="412"/>
      <c r="G141" s="427"/>
      <c r="H141" s="427"/>
      <c r="I141" s="427"/>
      <c r="J141" s="427">
        <v>10654</v>
      </c>
      <c r="K141" s="427"/>
      <c r="L141" s="427"/>
      <c r="M141" s="427"/>
      <c r="N141" s="427"/>
      <c r="O141" s="410">
        <f t="shared" si="25"/>
        <v>28904</v>
      </c>
      <c r="P141" s="410">
        <f t="shared" si="26"/>
        <v>0</v>
      </c>
      <c r="Q141" s="410">
        <f>C141-'[1]5.3'!C140</f>
        <v>0</v>
      </c>
    </row>
    <row r="142" spans="1:17" x14ac:dyDescent="0.2">
      <c r="A142" s="411" t="s">
        <v>571</v>
      </c>
      <c r="B142" s="411"/>
      <c r="C142" s="412">
        <v>-2400</v>
      </c>
      <c r="D142" s="412">
        <v>-2400</v>
      </c>
      <c r="E142" s="412"/>
      <c r="F142" s="412"/>
      <c r="G142" s="427"/>
      <c r="H142" s="427"/>
      <c r="I142" s="427"/>
      <c r="J142" s="427"/>
      <c r="K142" s="427"/>
      <c r="L142" s="427"/>
      <c r="M142" s="427"/>
      <c r="N142" s="427"/>
      <c r="O142" s="410">
        <f t="shared" ref="O142:O205" si="51">SUM(D142:N142)</f>
        <v>-2400</v>
      </c>
      <c r="P142" s="410">
        <f t="shared" ref="P142:P205" si="52">O142-C142</f>
        <v>0</v>
      </c>
      <c r="Q142" s="410">
        <f>C142-'[1]5.3'!C141</f>
        <v>0</v>
      </c>
    </row>
    <row r="143" spans="1:17" x14ac:dyDescent="0.2">
      <c r="A143" s="411" t="s">
        <v>578</v>
      </c>
      <c r="B143" s="411"/>
      <c r="C143" s="412">
        <f>SUM(C142)</f>
        <v>-2400</v>
      </c>
      <c r="D143" s="412">
        <f t="shared" ref="D143:N143" si="53">SUM(D142)</f>
        <v>-2400</v>
      </c>
      <c r="E143" s="412">
        <f t="shared" si="53"/>
        <v>0</v>
      </c>
      <c r="F143" s="412">
        <f t="shared" si="53"/>
        <v>0</v>
      </c>
      <c r="G143" s="412">
        <f t="shared" si="53"/>
        <v>0</v>
      </c>
      <c r="H143" s="412">
        <f t="shared" si="53"/>
        <v>0</v>
      </c>
      <c r="I143" s="412">
        <f t="shared" si="53"/>
        <v>0</v>
      </c>
      <c r="J143" s="412">
        <f t="shared" si="53"/>
        <v>0</v>
      </c>
      <c r="K143" s="412">
        <f t="shared" si="53"/>
        <v>0</v>
      </c>
      <c r="L143" s="412">
        <f t="shared" si="53"/>
        <v>0</v>
      </c>
      <c r="M143" s="412">
        <f t="shared" si="53"/>
        <v>0</v>
      </c>
      <c r="N143" s="412">
        <f t="shared" si="53"/>
        <v>0</v>
      </c>
      <c r="O143" s="410">
        <f t="shared" si="51"/>
        <v>-2400</v>
      </c>
      <c r="P143" s="410">
        <f t="shared" si="52"/>
        <v>0</v>
      </c>
      <c r="Q143" s="410">
        <f>C143-'[1]5.3'!C142</f>
        <v>0</v>
      </c>
    </row>
    <row r="144" spans="1:17" x14ac:dyDescent="0.2">
      <c r="A144" s="411" t="s">
        <v>573</v>
      </c>
      <c r="B144" s="411"/>
      <c r="C144" s="412">
        <f>C141+C143</f>
        <v>26504</v>
      </c>
      <c r="D144" s="412">
        <f t="shared" ref="D144:N144" si="54">D141+D143</f>
        <v>15850</v>
      </c>
      <c r="E144" s="412">
        <f t="shared" si="54"/>
        <v>0</v>
      </c>
      <c r="F144" s="412">
        <f t="shared" si="54"/>
        <v>0</v>
      </c>
      <c r="G144" s="412">
        <f t="shared" si="54"/>
        <v>0</v>
      </c>
      <c r="H144" s="412">
        <f t="shared" si="54"/>
        <v>0</v>
      </c>
      <c r="I144" s="412">
        <f t="shared" si="54"/>
        <v>0</v>
      </c>
      <c r="J144" s="412">
        <f t="shared" si="54"/>
        <v>10654</v>
      </c>
      <c r="K144" s="412">
        <f t="shared" si="54"/>
        <v>0</v>
      </c>
      <c r="L144" s="412">
        <f t="shared" si="54"/>
        <v>0</v>
      </c>
      <c r="M144" s="412">
        <f t="shared" si="54"/>
        <v>0</v>
      </c>
      <c r="N144" s="412">
        <f t="shared" si="54"/>
        <v>0</v>
      </c>
      <c r="O144" s="410">
        <f t="shared" si="51"/>
        <v>26504</v>
      </c>
      <c r="P144" s="410">
        <f t="shared" si="52"/>
        <v>0</v>
      </c>
      <c r="Q144" s="410">
        <f>C144-'[1]5.3'!C143</f>
        <v>0</v>
      </c>
    </row>
    <row r="145" spans="1:17" x14ac:dyDescent="0.2">
      <c r="A145" s="428" t="s">
        <v>604</v>
      </c>
      <c r="B145" s="411" t="s">
        <v>568</v>
      </c>
      <c r="C145" s="412"/>
      <c r="D145" s="412"/>
      <c r="E145" s="427"/>
      <c r="F145" s="427"/>
      <c r="G145" s="427"/>
      <c r="H145" s="427"/>
      <c r="I145" s="427"/>
      <c r="J145" s="427"/>
      <c r="K145" s="427"/>
      <c r="L145" s="427"/>
      <c r="M145" s="427"/>
      <c r="N145" s="427"/>
      <c r="O145" s="410">
        <f t="shared" si="51"/>
        <v>0</v>
      </c>
      <c r="P145" s="410">
        <f t="shared" si="52"/>
        <v>0</v>
      </c>
      <c r="Q145" s="410">
        <f>C145-'[1]5.3'!C144</f>
        <v>0</v>
      </c>
    </row>
    <row r="146" spans="1:17" x14ac:dyDescent="0.2">
      <c r="A146" s="411" t="s">
        <v>569</v>
      </c>
      <c r="B146" s="411"/>
      <c r="C146" s="412">
        <f>SUM(D146:N146)</f>
        <v>24304</v>
      </c>
      <c r="D146" s="412">
        <f>'[1]5.3'!C145-'4.3'!E146-'4.3'!F146-'4.3'!G146-'4.3'!H146-'4.3'!I146-'4.3'!J146-'4.3'!K146-'4.3'!L146-'4.3'!M146-'4.3'!N146</f>
        <v>10958</v>
      </c>
      <c r="E146" s="412"/>
      <c r="F146" s="412"/>
      <c r="G146" s="427"/>
      <c r="H146" s="427"/>
      <c r="I146" s="427"/>
      <c r="J146" s="427">
        <v>13346</v>
      </c>
      <c r="K146" s="427"/>
      <c r="L146" s="427"/>
      <c r="M146" s="427"/>
      <c r="N146" s="427"/>
      <c r="O146" s="410">
        <f t="shared" si="51"/>
        <v>24304</v>
      </c>
      <c r="P146" s="410">
        <f t="shared" si="52"/>
        <v>0</v>
      </c>
      <c r="Q146" s="410">
        <f>C146-'[1]5.3'!C145</f>
        <v>0</v>
      </c>
    </row>
    <row r="147" spans="1:17" x14ac:dyDescent="0.2">
      <c r="A147" s="411" t="s">
        <v>571</v>
      </c>
      <c r="B147" s="411"/>
      <c r="C147" s="412">
        <v>-2240</v>
      </c>
      <c r="D147" s="412">
        <v>-2240</v>
      </c>
      <c r="E147" s="412"/>
      <c r="F147" s="412"/>
      <c r="G147" s="427"/>
      <c r="H147" s="427"/>
      <c r="I147" s="427"/>
      <c r="J147" s="427"/>
      <c r="K147" s="427"/>
      <c r="L147" s="427"/>
      <c r="M147" s="427"/>
      <c r="N147" s="427"/>
      <c r="O147" s="410">
        <f t="shared" si="51"/>
        <v>-2240</v>
      </c>
      <c r="P147" s="410">
        <f t="shared" si="52"/>
        <v>0</v>
      </c>
      <c r="Q147" s="410">
        <f>C147-'[1]5.3'!C146</f>
        <v>0</v>
      </c>
    </row>
    <row r="148" spans="1:17" x14ac:dyDescent="0.2">
      <c r="A148" s="411" t="s">
        <v>578</v>
      </c>
      <c r="B148" s="411"/>
      <c r="C148" s="412">
        <f>SUM(C147)</f>
        <v>-2240</v>
      </c>
      <c r="D148" s="412">
        <f t="shared" ref="D148:N148" si="55">SUM(D147)</f>
        <v>-2240</v>
      </c>
      <c r="E148" s="412">
        <f t="shared" si="55"/>
        <v>0</v>
      </c>
      <c r="F148" s="412">
        <f t="shared" si="55"/>
        <v>0</v>
      </c>
      <c r="G148" s="412">
        <f t="shared" si="55"/>
        <v>0</v>
      </c>
      <c r="H148" s="412">
        <f t="shared" si="55"/>
        <v>0</v>
      </c>
      <c r="I148" s="412">
        <f t="shared" si="55"/>
        <v>0</v>
      </c>
      <c r="J148" s="412">
        <f t="shared" si="55"/>
        <v>0</v>
      </c>
      <c r="K148" s="412">
        <f t="shared" si="55"/>
        <v>0</v>
      </c>
      <c r="L148" s="412">
        <f t="shared" si="55"/>
        <v>0</v>
      </c>
      <c r="M148" s="412">
        <f t="shared" si="55"/>
        <v>0</v>
      </c>
      <c r="N148" s="412">
        <f t="shared" si="55"/>
        <v>0</v>
      </c>
      <c r="O148" s="410">
        <f t="shared" si="51"/>
        <v>-2240</v>
      </c>
      <c r="P148" s="410">
        <f t="shared" si="52"/>
        <v>0</v>
      </c>
      <c r="Q148" s="410">
        <f>C148-'[1]5.3'!C147</f>
        <v>0</v>
      </c>
    </row>
    <row r="149" spans="1:17" x14ac:dyDescent="0.2">
      <c r="A149" s="411" t="s">
        <v>573</v>
      </c>
      <c r="B149" s="411"/>
      <c r="C149" s="412">
        <f>C146+C148</f>
        <v>22064</v>
      </c>
      <c r="D149" s="412">
        <f t="shared" ref="D149:N149" si="56">D146+D148</f>
        <v>8718</v>
      </c>
      <c r="E149" s="412">
        <f t="shared" si="56"/>
        <v>0</v>
      </c>
      <c r="F149" s="412">
        <f t="shared" si="56"/>
        <v>0</v>
      </c>
      <c r="G149" s="412">
        <f t="shared" si="56"/>
        <v>0</v>
      </c>
      <c r="H149" s="412">
        <f t="shared" si="56"/>
        <v>0</v>
      </c>
      <c r="I149" s="412">
        <f t="shared" si="56"/>
        <v>0</v>
      </c>
      <c r="J149" s="412">
        <f t="shared" si="56"/>
        <v>13346</v>
      </c>
      <c r="K149" s="412">
        <f t="shared" si="56"/>
        <v>0</v>
      </c>
      <c r="L149" s="412">
        <f t="shared" si="56"/>
        <v>0</v>
      </c>
      <c r="M149" s="412">
        <f t="shared" si="56"/>
        <v>0</v>
      </c>
      <c r="N149" s="412">
        <f t="shared" si="56"/>
        <v>0</v>
      </c>
      <c r="O149" s="410">
        <f t="shared" si="51"/>
        <v>22064</v>
      </c>
      <c r="P149" s="410">
        <f t="shared" si="52"/>
        <v>0</v>
      </c>
      <c r="Q149" s="410">
        <f>C149-'[1]5.3'!C148</f>
        <v>0</v>
      </c>
    </row>
    <row r="150" spans="1:17" x14ac:dyDescent="0.2">
      <c r="A150" s="428" t="s">
        <v>605</v>
      </c>
      <c r="B150" s="411" t="s">
        <v>568</v>
      </c>
      <c r="C150" s="412"/>
      <c r="D150" s="412"/>
      <c r="E150" s="427"/>
      <c r="F150" s="427"/>
      <c r="G150" s="427"/>
      <c r="H150" s="427"/>
      <c r="I150" s="427"/>
      <c r="J150" s="427"/>
      <c r="K150" s="427"/>
      <c r="L150" s="427"/>
      <c r="M150" s="427"/>
      <c r="N150" s="427"/>
      <c r="O150" s="410">
        <f t="shared" si="51"/>
        <v>0</v>
      </c>
      <c r="P150" s="410">
        <f t="shared" si="52"/>
        <v>0</v>
      </c>
      <c r="Q150" s="410">
        <f>C150-'[1]5.3'!C149</f>
        <v>0</v>
      </c>
    </row>
    <row r="151" spans="1:17" x14ac:dyDescent="0.2">
      <c r="A151" s="411" t="s">
        <v>569</v>
      </c>
      <c r="B151" s="411"/>
      <c r="C151" s="412">
        <f>SUM(D151:N151)</f>
        <v>44793</v>
      </c>
      <c r="D151" s="412">
        <f>'[1]5.3'!C150-'4.3'!E151-'4.3'!F151-'4.3'!G151-'4.3'!H151-'4.3'!I151-'4.3'!J151-'4.3'!K151-'4.3'!L151-'4.3'!M151-'4.3'!N151</f>
        <v>20901</v>
      </c>
      <c r="E151" s="412"/>
      <c r="F151" s="412"/>
      <c r="G151" s="427"/>
      <c r="H151" s="427"/>
      <c r="I151" s="427"/>
      <c r="J151" s="427">
        <v>23892</v>
      </c>
      <c r="K151" s="427"/>
      <c r="L151" s="427"/>
      <c r="M151" s="427"/>
      <c r="N151" s="427"/>
      <c r="O151" s="410">
        <f t="shared" si="51"/>
        <v>44793</v>
      </c>
      <c r="P151" s="410">
        <f t="shared" si="52"/>
        <v>0</v>
      </c>
      <c r="Q151" s="410">
        <f>C151-'[1]5.3'!C150</f>
        <v>0</v>
      </c>
    </row>
    <row r="152" spans="1:17" x14ac:dyDescent="0.2">
      <c r="A152" s="411" t="s">
        <v>571</v>
      </c>
      <c r="B152" s="411"/>
      <c r="C152" s="412">
        <v>-4160</v>
      </c>
      <c r="D152" s="412">
        <v>-4160</v>
      </c>
      <c r="E152" s="412"/>
      <c r="F152" s="412"/>
      <c r="G152" s="427"/>
      <c r="H152" s="427"/>
      <c r="I152" s="427"/>
      <c r="J152" s="427"/>
      <c r="K152" s="427"/>
      <c r="L152" s="427"/>
      <c r="M152" s="427"/>
      <c r="N152" s="427"/>
      <c r="O152" s="410">
        <f t="shared" si="51"/>
        <v>-4160</v>
      </c>
      <c r="P152" s="410">
        <f t="shared" si="52"/>
        <v>0</v>
      </c>
      <c r="Q152" s="410">
        <f>C152-'[1]5.3'!C151</f>
        <v>0</v>
      </c>
    </row>
    <row r="153" spans="1:17" x14ac:dyDescent="0.2">
      <c r="A153" s="411" t="s">
        <v>578</v>
      </c>
      <c r="B153" s="411"/>
      <c r="C153" s="412">
        <f>SUM(C152)</f>
        <v>-4160</v>
      </c>
      <c r="D153" s="412">
        <f t="shared" ref="D153:N153" si="57">SUM(D152)</f>
        <v>-4160</v>
      </c>
      <c r="E153" s="412">
        <f t="shared" si="57"/>
        <v>0</v>
      </c>
      <c r="F153" s="412">
        <f t="shared" si="57"/>
        <v>0</v>
      </c>
      <c r="G153" s="412">
        <f t="shared" si="57"/>
        <v>0</v>
      </c>
      <c r="H153" s="412">
        <f t="shared" si="57"/>
        <v>0</v>
      </c>
      <c r="I153" s="412">
        <f t="shared" si="57"/>
        <v>0</v>
      </c>
      <c r="J153" s="412">
        <f t="shared" si="57"/>
        <v>0</v>
      </c>
      <c r="K153" s="412">
        <f t="shared" si="57"/>
        <v>0</v>
      </c>
      <c r="L153" s="412">
        <f t="shared" si="57"/>
        <v>0</v>
      </c>
      <c r="M153" s="412">
        <f t="shared" si="57"/>
        <v>0</v>
      </c>
      <c r="N153" s="412">
        <f t="shared" si="57"/>
        <v>0</v>
      </c>
      <c r="O153" s="410">
        <f t="shared" si="51"/>
        <v>-4160</v>
      </c>
      <c r="P153" s="410">
        <f t="shared" si="52"/>
        <v>0</v>
      </c>
      <c r="Q153" s="410">
        <f>C153-'[1]5.3'!C152</f>
        <v>0</v>
      </c>
    </row>
    <row r="154" spans="1:17" x14ac:dyDescent="0.2">
      <c r="A154" s="411" t="s">
        <v>573</v>
      </c>
      <c r="B154" s="411"/>
      <c r="C154" s="412">
        <f>C151+C153</f>
        <v>40633</v>
      </c>
      <c r="D154" s="412">
        <f t="shared" ref="D154:N154" si="58">D151+D153</f>
        <v>16741</v>
      </c>
      <c r="E154" s="412">
        <f t="shared" si="58"/>
        <v>0</v>
      </c>
      <c r="F154" s="412">
        <f t="shared" si="58"/>
        <v>0</v>
      </c>
      <c r="G154" s="412">
        <f t="shared" si="58"/>
        <v>0</v>
      </c>
      <c r="H154" s="412">
        <f t="shared" si="58"/>
        <v>0</v>
      </c>
      <c r="I154" s="412">
        <f t="shared" si="58"/>
        <v>0</v>
      </c>
      <c r="J154" s="412">
        <f t="shared" si="58"/>
        <v>23892</v>
      </c>
      <c r="K154" s="412">
        <f t="shared" si="58"/>
        <v>0</v>
      </c>
      <c r="L154" s="412">
        <f t="shared" si="58"/>
        <v>0</v>
      </c>
      <c r="M154" s="412">
        <f t="shared" si="58"/>
        <v>0</v>
      </c>
      <c r="N154" s="412">
        <f t="shared" si="58"/>
        <v>0</v>
      </c>
      <c r="O154" s="410">
        <f t="shared" si="51"/>
        <v>40633</v>
      </c>
      <c r="P154" s="410">
        <f t="shared" si="52"/>
        <v>0</v>
      </c>
      <c r="Q154" s="410">
        <f>C154-'[1]5.3'!C153</f>
        <v>0</v>
      </c>
    </row>
    <row r="155" spans="1:17" x14ac:dyDescent="0.2">
      <c r="A155" s="428" t="s">
        <v>606</v>
      </c>
      <c r="B155" s="428"/>
      <c r="C155" s="412"/>
      <c r="D155" s="412"/>
      <c r="E155" s="427"/>
      <c r="F155" s="427"/>
      <c r="G155" s="427"/>
      <c r="H155" s="427"/>
      <c r="I155" s="427"/>
      <c r="J155" s="427"/>
      <c r="K155" s="427"/>
      <c r="L155" s="427"/>
      <c r="M155" s="427"/>
      <c r="N155" s="427"/>
      <c r="O155" s="410">
        <f t="shared" si="51"/>
        <v>0</v>
      </c>
      <c r="P155" s="410">
        <f t="shared" si="52"/>
        <v>0</v>
      </c>
      <c r="Q155" s="410">
        <f>C155-'[1]5.3'!C154</f>
        <v>0</v>
      </c>
    </row>
    <row r="156" spans="1:17" x14ac:dyDescent="0.2">
      <c r="A156" s="411" t="s">
        <v>569</v>
      </c>
      <c r="B156" s="411" t="s">
        <v>568</v>
      </c>
      <c r="C156" s="412">
        <f>SUM(D156:N156)</f>
        <v>6908</v>
      </c>
      <c r="D156" s="412">
        <f>'[1]5.3'!C155-'4.3'!E156-'4.3'!F156-'4.3'!G156-'4.3'!H156-'4.3'!I156-'4.3'!J156-'4.3'!K156-'4.3'!L156-'4.3'!M156-'4.3'!N156</f>
        <v>6908</v>
      </c>
      <c r="E156" s="412"/>
      <c r="F156" s="412"/>
      <c r="G156" s="427"/>
      <c r="H156" s="427"/>
      <c r="I156" s="427"/>
      <c r="J156" s="427"/>
      <c r="K156" s="427"/>
      <c r="L156" s="427"/>
      <c r="M156" s="427"/>
      <c r="N156" s="427"/>
      <c r="O156" s="410">
        <f t="shared" si="51"/>
        <v>6908</v>
      </c>
      <c r="P156" s="410">
        <f t="shared" si="52"/>
        <v>0</v>
      </c>
      <c r="Q156" s="410">
        <f>C156-'[1]5.3'!C155</f>
        <v>0</v>
      </c>
    </row>
    <row r="157" spans="1:17" x14ac:dyDescent="0.2">
      <c r="A157" s="411" t="s">
        <v>581</v>
      </c>
      <c r="B157" s="411"/>
      <c r="C157" s="412">
        <v>150</v>
      </c>
      <c r="D157" s="412"/>
      <c r="E157" s="412"/>
      <c r="F157" s="412"/>
      <c r="G157" s="427"/>
      <c r="H157" s="427"/>
      <c r="I157" s="427"/>
      <c r="J157" s="427"/>
      <c r="K157" s="427"/>
      <c r="L157" s="427"/>
      <c r="M157" s="427"/>
      <c r="N157" s="427">
        <v>150</v>
      </c>
      <c r="O157" s="410">
        <f t="shared" si="51"/>
        <v>150</v>
      </c>
      <c r="P157" s="410">
        <f t="shared" si="52"/>
        <v>0</v>
      </c>
      <c r="Q157" s="410">
        <f>C157-'[1]5.3'!C156</f>
        <v>0</v>
      </c>
    </row>
    <row r="158" spans="1:17" x14ac:dyDescent="0.2">
      <c r="A158" s="411" t="s">
        <v>578</v>
      </c>
      <c r="B158" s="411"/>
      <c r="C158" s="412">
        <f>SUM(C157)</f>
        <v>150</v>
      </c>
      <c r="D158" s="412">
        <f t="shared" ref="D158:N158" si="59">SUM(D157)</f>
        <v>0</v>
      </c>
      <c r="E158" s="412">
        <f t="shared" si="59"/>
        <v>0</v>
      </c>
      <c r="F158" s="412">
        <f t="shared" si="59"/>
        <v>0</v>
      </c>
      <c r="G158" s="412">
        <f t="shared" si="59"/>
        <v>0</v>
      </c>
      <c r="H158" s="412">
        <f t="shared" si="59"/>
        <v>0</v>
      </c>
      <c r="I158" s="412">
        <f t="shared" si="59"/>
        <v>0</v>
      </c>
      <c r="J158" s="412">
        <f t="shared" si="59"/>
        <v>0</v>
      </c>
      <c r="K158" s="412">
        <f t="shared" si="59"/>
        <v>0</v>
      </c>
      <c r="L158" s="412">
        <f t="shared" si="59"/>
        <v>0</v>
      </c>
      <c r="M158" s="412">
        <f t="shared" si="59"/>
        <v>0</v>
      </c>
      <c r="N158" s="412">
        <f t="shared" si="59"/>
        <v>150</v>
      </c>
      <c r="O158" s="410">
        <f t="shared" si="51"/>
        <v>150</v>
      </c>
      <c r="P158" s="410">
        <f t="shared" si="52"/>
        <v>0</v>
      </c>
      <c r="Q158" s="410">
        <f>C158-'[1]5.3'!C157</f>
        <v>0</v>
      </c>
    </row>
    <row r="159" spans="1:17" x14ac:dyDescent="0.2">
      <c r="A159" s="411" t="s">
        <v>573</v>
      </c>
      <c r="B159" s="411"/>
      <c r="C159" s="412">
        <f>C156+C158</f>
        <v>7058</v>
      </c>
      <c r="D159" s="412">
        <f t="shared" ref="D159:N159" si="60">D156+D158</f>
        <v>6908</v>
      </c>
      <c r="E159" s="412">
        <f t="shared" si="60"/>
        <v>0</v>
      </c>
      <c r="F159" s="412">
        <f t="shared" si="60"/>
        <v>0</v>
      </c>
      <c r="G159" s="412">
        <f t="shared" si="60"/>
        <v>0</v>
      </c>
      <c r="H159" s="412">
        <f t="shared" si="60"/>
        <v>0</v>
      </c>
      <c r="I159" s="412">
        <f t="shared" si="60"/>
        <v>0</v>
      </c>
      <c r="J159" s="412">
        <f t="shared" si="60"/>
        <v>0</v>
      </c>
      <c r="K159" s="412">
        <f t="shared" si="60"/>
        <v>0</v>
      </c>
      <c r="L159" s="412">
        <f t="shared" si="60"/>
        <v>0</v>
      </c>
      <c r="M159" s="412">
        <f t="shared" si="60"/>
        <v>0</v>
      </c>
      <c r="N159" s="412">
        <f t="shared" si="60"/>
        <v>150</v>
      </c>
      <c r="O159" s="410">
        <f t="shared" si="51"/>
        <v>7058</v>
      </c>
      <c r="P159" s="410">
        <f t="shared" si="52"/>
        <v>0</v>
      </c>
      <c r="Q159" s="410">
        <f>C159-'[1]5.3'!C158</f>
        <v>0</v>
      </c>
    </row>
    <row r="160" spans="1:17" x14ac:dyDescent="0.2">
      <c r="A160" s="428" t="s">
        <v>607</v>
      </c>
      <c r="B160" s="428"/>
      <c r="C160" s="412"/>
      <c r="D160" s="412"/>
      <c r="E160" s="427"/>
      <c r="F160" s="427"/>
      <c r="G160" s="427"/>
      <c r="H160" s="427"/>
      <c r="I160" s="427"/>
      <c r="J160" s="427"/>
      <c r="K160" s="427"/>
      <c r="L160" s="427"/>
      <c r="M160" s="427"/>
      <c r="N160" s="427"/>
      <c r="O160" s="410">
        <f t="shared" si="51"/>
        <v>0</v>
      </c>
      <c r="P160" s="410">
        <f t="shared" si="52"/>
        <v>0</v>
      </c>
      <c r="Q160" s="410">
        <f>C160-'[1]5.3'!C159</f>
        <v>0</v>
      </c>
    </row>
    <row r="161" spans="1:17" x14ac:dyDescent="0.2">
      <c r="A161" s="411" t="s">
        <v>569</v>
      </c>
      <c r="B161" s="411" t="s">
        <v>568</v>
      </c>
      <c r="C161" s="412">
        <f>SUM(D161:N161)</f>
        <v>9448</v>
      </c>
      <c r="D161" s="412">
        <f>'[1]5.3'!C160-'4.3'!E161-'4.3'!F161-'4.3'!G161-'4.3'!H161-'4.3'!I161-'4.3'!J161-'4.3'!K161-'4.3'!L161-'4.3'!M161-'4.3'!N161</f>
        <v>9448</v>
      </c>
      <c r="E161" s="412"/>
      <c r="F161" s="412"/>
      <c r="G161" s="427"/>
      <c r="H161" s="427"/>
      <c r="I161" s="427"/>
      <c r="J161" s="427"/>
      <c r="K161" s="427"/>
      <c r="L161" s="427"/>
      <c r="M161" s="427"/>
      <c r="N161" s="427"/>
      <c r="O161" s="410">
        <f t="shared" si="51"/>
        <v>9448</v>
      </c>
      <c r="P161" s="410">
        <f t="shared" si="52"/>
        <v>0</v>
      </c>
      <c r="Q161" s="410">
        <f>C161-'[1]5.3'!C160</f>
        <v>0</v>
      </c>
    </row>
    <row r="162" spans="1:17" x14ac:dyDescent="0.2">
      <c r="A162" s="411" t="s">
        <v>581</v>
      </c>
      <c r="B162" s="411"/>
      <c r="C162" s="412">
        <v>200</v>
      </c>
      <c r="D162" s="412"/>
      <c r="E162" s="412"/>
      <c r="F162" s="412"/>
      <c r="G162" s="427"/>
      <c r="H162" s="427"/>
      <c r="I162" s="427"/>
      <c r="J162" s="427"/>
      <c r="K162" s="427"/>
      <c r="L162" s="427"/>
      <c r="M162" s="427"/>
      <c r="N162" s="427">
        <v>200</v>
      </c>
      <c r="O162" s="410">
        <f t="shared" si="51"/>
        <v>200</v>
      </c>
      <c r="P162" s="410">
        <f t="shared" si="52"/>
        <v>0</v>
      </c>
      <c r="Q162" s="410">
        <f>C162-'[1]5.3'!C161</f>
        <v>0</v>
      </c>
    </row>
    <row r="163" spans="1:17" x14ac:dyDescent="0.2">
      <c r="A163" s="411" t="s">
        <v>578</v>
      </c>
      <c r="B163" s="411"/>
      <c r="C163" s="412">
        <f>SUM(C162)</f>
        <v>200</v>
      </c>
      <c r="D163" s="412">
        <f t="shared" ref="D163:N163" si="61">SUM(D162)</f>
        <v>0</v>
      </c>
      <c r="E163" s="412">
        <f t="shared" si="61"/>
        <v>0</v>
      </c>
      <c r="F163" s="412">
        <f t="shared" si="61"/>
        <v>0</v>
      </c>
      <c r="G163" s="412">
        <f t="shared" si="61"/>
        <v>0</v>
      </c>
      <c r="H163" s="412">
        <f t="shared" si="61"/>
        <v>0</v>
      </c>
      <c r="I163" s="412">
        <f t="shared" si="61"/>
        <v>0</v>
      </c>
      <c r="J163" s="412">
        <f t="shared" si="61"/>
        <v>0</v>
      </c>
      <c r="K163" s="412">
        <f t="shared" si="61"/>
        <v>0</v>
      </c>
      <c r="L163" s="412">
        <f t="shared" si="61"/>
        <v>0</v>
      </c>
      <c r="M163" s="412">
        <f t="shared" si="61"/>
        <v>0</v>
      </c>
      <c r="N163" s="412">
        <f t="shared" si="61"/>
        <v>200</v>
      </c>
      <c r="O163" s="410">
        <f t="shared" si="51"/>
        <v>200</v>
      </c>
      <c r="P163" s="410">
        <f t="shared" si="52"/>
        <v>0</v>
      </c>
      <c r="Q163" s="410">
        <f>C163-'[1]5.3'!C162</f>
        <v>0</v>
      </c>
    </row>
    <row r="164" spans="1:17" x14ac:dyDescent="0.2">
      <c r="A164" s="411" t="s">
        <v>573</v>
      </c>
      <c r="B164" s="411"/>
      <c r="C164" s="412">
        <f>C161+C163</f>
        <v>9648</v>
      </c>
      <c r="D164" s="412">
        <f t="shared" ref="D164:N164" si="62">D161+D163</f>
        <v>9448</v>
      </c>
      <c r="E164" s="412">
        <f t="shared" si="62"/>
        <v>0</v>
      </c>
      <c r="F164" s="412">
        <f t="shared" si="62"/>
        <v>0</v>
      </c>
      <c r="G164" s="412">
        <f t="shared" si="62"/>
        <v>0</v>
      </c>
      <c r="H164" s="412">
        <f t="shared" si="62"/>
        <v>0</v>
      </c>
      <c r="I164" s="412">
        <f t="shared" si="62"/>
        <v>0</v>
      </c>
      <c r="J164" s="412">
        <f t="shared" si="62"/>
        <v>0</v>
      </c>
      <c r="K164" s="412">
        <f t="shared" si="62"/>
        <v>0</v>
      </c>
      <c r="L164" s="412">
        <f t="shared" si="62"/>
        <v>0</v>
      </c>
      <c r="M164" s="412">
        <f t="shared" si="62"/>
        <v>0</v>
      </c>
      <c r="N164" s="412">
        <f t="shared" si="62"/>
        <v>200</v>
      </c>
      <c r="O164" s="410">
        <f t="shared" si="51"/>
        <v>9648</v>
      </c>
      <c r="P164" s="410">
        <f t="shared" si="52"/>
        <v>0</v>
      </c>
      <c r="Q164" s="410">
        <f>C164-'[1]5.3'!C163</f>
        <v>0</v>
      </c>
    </row>
    <row r="165" spans="1:17" x14ac:dyDescent="0.2">
      <c r="A165" s="428" t="s">
        <v>608</v>
      </c>
      <c r="B165" s="411" t="s">
        <v>568</v>
      </c>
      <c r="C165" s="412"/>
      <c r="D165" s="412"/>
      <c r="E165" s="427"/>
      <c r="F165" s="427"/>
      <c r="G165" s="427"/>
      <c r="H165" s="427"/>
      <c r="I165" s="427"/>
      <c r="J165" s="427"/>
      <c r="K165" s="427"/>
      <c r="L165" s="427"/>
      <c r="M165" s="427"/>
      <c r="N165" s="427"/>
      <c r="O165" s="410">
        <f t="shared" si="51"/>
        <v>0</v>
      </c>
      <c r="P165" s="410">
        <f t="shared" si="52"/>
        <v>0</v>
      </c>
      <c r="Q165" s="410">
        <f>C165-'[1]5.3'!C164</f>
        <v>0</v>
      </c>
    </row>
    <row r="166" spans="1:17" x14ac:dyDescent="0.2">
      <c r="A166" s="411" t="s">
        <v>569</v>
      </c>
      <c r="B166" s="411"/>
      <c r="C166" s="412">
        <f>SUM(D166:N166)</f>
        <v>11917</v>
      </c>
      <c r="D166" s="412">
        <f>'[1]5.3'!C165-'4.3'!E166-'4.3'!F166-'4.3'!G166-'4.3'!H166-'4.3'!I166-'4.3'!J166-'4.3'!K166-'4.3'!L166-'4.3'!M166-'4.3'!N166</f>
        <v>11917</v>
      </c>
      <c r="E166" s="412"/>
      <c r="F166" s="412"/>
      <c r="G166" s="427"/>
      <c r="H166" s="427"/>
      <c r="I166" s="427"/>
      <c r="J166" s="427"/>
      <c r="K166" s="427"/>
      <c r="L166" s="427"/>
      <c r="M166" s="427"/>
      <c r="N166" s="427"/>
      <c r="O166" s="410">
        <f t="shared" si="51"/>
        <v>11917</v>
      </c>
      <c r="P166" s="410">
        <f t="shared" si="52"/>
        <v>0</v>
      </c>
      <c r="Q166" s="410">
        <f>C166-'[1]5.3'!C165</f>
        <v>0</v>
      </c>
    </row>
    <row r="167" spans="1:17" x14ac:dyDescent="0.2">
      <c r="A167" s="411" t="s">
        <v>581</v>
      </c>
      <c r="B167" s="411"/>
      <c r="C167" s="412">
        <v>300</v>
      </c>
      <c r="D167" s="412"/>
      <c r="E167" s="412"/>
      <c r="F167" s="412"/>
      <c r="G167" s="427"/>
      <c r="H167" s="427"/>
      <c r="I167" s="427"/>
      <c r="J167" s="427"/>
      <c r="K167" s="427"/>
      <c r="L167" s="427"/>
      <c r="M167" s="427"/>
      <c r="N167" s="427">
        <v>300</v>
      </c>
      <c r="O167" s="410">
        <f t="shared" si="51"/>
        <v>300</v>
      </c>
      <c r="P167" s="410">
        <f t="shared" si="52"/>
        <v>0</v>
      </c>
      <c r="Q167" s="410">
        <f>C167-'[1]5.3'!C166</f>
        <v>0</v>
      </c>
    </row>
    <row r="168" spans="1:17" x14ac:dyDescent="0.2">
      <c r="A168" s="411" t="s">
        <v>578</v>
      </c>
      <c r="B168" s="411"/>
      <c r="C168" s="412">
        <f>SUM(C167)</f>
        <v>300</v>
      </c>
      <c r="D168" s="412">
        <f t="shared" ref="D168:N168" si="63">SUM(D167)</f>
        <v>0</v>
      </c>
      <c r="E168" s="412">
        <f t="shared" si="63"/>
        <v>0</v>
      </c>
      <c r="F168" s="412">
        <f t="shared" si="63"/>
        <v>0</v>
      </c>
      <c r="G168" s="412">
        <f t="shared" si="63"/>
        <v>0</v>
      </c>
      <c r="H168" s="412">
        <f t="shared" si="63"/>
        <v>0</v>
      </c>
      <c r="I168" s="412">
        <f t="shared" si="63"/>
        <v>0</v>
      </c>
      <c r="J168" s="412">
        <f t="shared" si="63"/>
        <v>0</v>
      </c>
      <c r="K168" s="412">
        <f t="shared" si="63"/>
        <v>0</v>
      </c>
      <c r="L168" s="412">
        <f t="shared" si="63"/>
        <v>0</v>
      </c>
      <c r="M168" s="412">
        <f t="shared" si="63"/>
        <v>0</v>
      </c>
      <c r="N168" s="412">
        <f t="shared" si="63"/>
        <v>300</v>
      </c>
      <c r="O168" s="410">
        <f t="shared" si="51"/>
        <v>300</v>
      </c>
      <c r="P168" s="410">
        <f t="shared" si="52"/>
        <v>0</v>
      </c>
      <c r="Q168" s="410">
        <f>C168-'[1]5.3'!C167</f>
        <v>0</v>
      </c>
    </row>
    <row r="169" spans="1:17" x14ac:dyDescent="0.2">
      <c r="A169" s="411" t="s">
        <v>573</v>
      </c>
      <c r="B169" s="411"/>
      <c r="C169" s="412">
        <f>C166+C168</f>
        <v>12217</v>
      </c>
      <c r="D169" s="412">
        <f t="shared" ref="D169:N169" si="64">D166+D168</f>
        <v>11917</v>
      </c>
      <c r="E169" s="412">
        <f t="shared" si="64"/>
        <v>0</v>
      </c>
      <c r="F169" s="412">
        <f t="shared" si="64"/>
        <v>0</v>
      </c>
      <c r="G169" s="412">
        <f t="shared" si="64"/>
        <v>0</v>
      </c>
      <c r="H169" s="412">
        <f t="shared" si="64"/>
        <v>0</v>
      </c>
      <c r="I169" s="412">
        <f t="shared" si="64"/>
        <v>0</v>
      </c>
      <c r="J169" s="412">
        <f t="shared" si="64"/>
        <v>0</v>
      </c>
      <c r="K169" s="412">
        <f t="shared" si="64"/>
        <v>0</v>
      </c>
      <c r="L169" s="412">
        <f t="shared" si="64"/>
        <v>0</v>
      </c>
      <c r="M169" s="412">
        <f t="shared" si="64"/>
        <v>0</v>
      </c>
      <c r="N169" s="412">
        <f t="shared" si="64"/>
        <v>300</v>
      </c>
      <c r="O169" s="410">
        <f t="shared" si="51"/>
        <v>12217</v>
      </c>
      <c r="P169" s="410">
        <f t="shared" si="52"/>
        <v>0</v>
      </c>
      <c r="Q169" s="410">
        <f>C169-'[1]5.3'!C168</f>
        <v>0</v>
      </c>
    </row>
    <row r="170" spans="1:17" x14ac:dyDescent="0.2">
      <c r="A170" s="428" t="s">
        <v>649</v>
      </c>
      <c r="B170" s="411" t="s">
        <v>580</v>
      </c>
      <c r="C170" s="412"/>
      <c r="D170" s="412"/>
      <c r="E170" s="427"/>
      <c r="F170" s="427"/>
      <c r="G170" s="427"/>
      <c r="H170" s="427"/>
      <c r="I170" s="427"/>
      <c r="J170" s="427"/>
      <c r="K170" s="427"/>
      <c r="L170" s="427"/>
      <c r="M170" s="427"/>
      <c r="N170" s="427"/>
      <c r="O170" s="410">
        <f t="shared" si="51"/>
        <v>0</v>
      </c>
      <c r="P170" s="410">
        <f t="shared" si="52"/>
        <v>0</v>
      </c>
      <c r="Q170" s="410">
        <f>C170-'[1]5.3'!C169</f>
        <v>0</v>
      </c>
    </row>
    <row r="171" spans="1:17" x14ac:dyDescent="0.2">
      <c r="A171" s="411" t="s">
        <v>569</v>
      </c>
      <c r="B171" s="411"/>
      <c r="C171" s="412">
        <f>SUM(D171:N171)</f>
        <v>34841</v>
      </c>
      <c r="D171" s="412">
        <f>'[1]5.3'!C170-'4.3'!E171-'4.3'!F171-'4.3'!G171-'4.3'!H171-'4.3'!I171-'4.3'!J171-'4.3'!K171-'4.3'!L171-'4.3'!M171-'4.3'!N171</f>
        <v>34841</v>
      </c>
      <c r="E171" s="412"/>
      <c r="F171" s="412"/>
      <c r="G171" s="427"/>
      <c r="H171" s="427"/>
      <c r="I171" s="427"/>
      <c r="J171" s="427"/>
      <c r="K171" s="427"/>
      <c r="L171" s="427"/>
      <c r="M171" s="427"/>
      <c r="N171" s="427"/>
      <c r="O171" s="410">
        <f t="shared" si="51"/>
        <v>34841</v>
      </c>
      <c r="P171" s="410">
        <f t="shared" si="52"/>
        <v>0</v>
      </c>
      <c r="Q171" s="410">
        <f>C171-'[1]5.3'!C170</f>
        <v>0</v>
      </c>
    </row>
    <row r="172" spans="1:17" x14ac:dyDescent="0.2">
      <c r="A172" s="411" t="s">
        <v>581</v>
      </c>
      <c r="B172" s="411"/>
      <c r="C172" s="412">
        <v>700</v>
      </c>
      <c r="D172" s="412"/>
      <c r="E172" s="412"/>
      <c r="F172" s="412"/>
      <c r="G172" s="427"/>
      <c r="H172" s="427"/>
      <c r="I172" s="427"/>
      <c r="J172" s="427"/>
      <c r="K172" s="427"/>
      <c r="L172" s="427"/>
      <c r="M172" s="427"/>
      <c r="N172" s="427">
        <v>700</v>
      </c>
      <c r="O172" s="410">
        <f t="shared" si="51"/>
        <v>700</v>
      </c>
      <c r="P172" s="410">
        <f t="shared" si="52"/>
        <v>0</v>
      </c>
      <c r="Q172" s="410">
        <f>C172-'[1]5.3'!C171</f>
        <v>0</v>
      </c>
    </row>
    <row r="173" spans="1:17" x14ac:dyDescent="0.2">
      <c r="A173" s="411" t="s">
        <v>578</v>
      </c>
      <c r="B173" s="411"/>
      <c r="C173" s="412">
        <f>SUM(C172)</f>
        <v>700</v>
      </c>
      <c r="D173" s="412">
        <f t="shared" ref="D173:N173" si="65">SUM(D172)</f>
        <v>0</v>
      </c>
      <c r="E173" s="412">
        <f t="shared" si="65"/>
        <v>0</v>
      </c>
      <c r="F173" s="412">
        <f t="shared" si="65"/>
        <v>0</v>
      </c>
      <c r="G173" s="412">
        <f t="shared" si="65"/>
        <v>0</v>
      </c>
      <c r="H173" s="412">
        <f t="shared" si="65"/>
        <v>0</v>
      </c>
      <c r="I173" s="412">
        <f t="shared" si="65"/>
        <v>0</v>
      </c>
      <c r="J173" s="412">
        <f t="shared" si="65"/>
        <v>0</v>
      </c>
      <c r="K173" s="412">
        <f t="shared" si="65"/>
        <v>0</v>
      </c>
      <c r="L173" s="412">
        <f t="shared" si="65"/>
        <v>0</v>
      </c>
      <c r="M173" s="412">
        <f t="shared" si="65"/>
        <v>0</v>
      </c>
      <c r="N173" s="412">
        <f t="shared" si="65"/>
        <v>700</v>
      </c>
      <c r="O173" s="410">
        <f t="shared" si="51"/>
        <v>700</v>
      </c>
      <c r="P173" s="410">
        <f t="shared" si="52"/>
        <v>0</v>
      </c>
      <c r="Q173" s="410">
        <f>C173-'[1]5.3'!C172</f>
        <v>0</v>
      </c>
    </row>
    <row r="174" spans="1:17" x14ac:dyDescent="0.2">
      <c r="A174" s="411" t="s">
        <v>573</v>
      </c>
      <c r="B174" s="411"/>
      <c r="C174" s="412">
        <f>C171+C173</f>
        <v>35541</v>
      </c>
      <c r="D174" s="412">
        <f t="shared" ref="D174:N174" si="66">D171+D173</f>
        <v>34841</v>
      </c>
      <c r="E174" s="412">
        <f t="shared" si="66"/>
        <v>0</v>
      </c>
      <c r="F174" s="412">
        <f t="shared" si="66"/>
        <v>0</v>
      </c>
      <c r="G174" s="412">
        <f t="shared" si="66"/>
        <v>0</v>
      </c>
      <c r="H174" s="412">
        <f t="shared" si="66"/>
        <v>0</v>
      </c>
      <c r="I174" s="412">
        <f t="shared" si="66"/>
        <v>0</v>
      </c>
      <c r="J174" s="412">
        <f t="shared" si="66"/>
        <v>0</v>
      </c>
      <c r="K174" s="412">
        <f t="shared" si="66"/>
        <v>0</v>
      </c>
      <c r="L174" s="412">
        <f t="shared" si="66"/>
        <v>0</v>
      </c>
      <c r="M174" s="412">
        <f t="shared" si="66"/>
        <v>0</v>
      </c>
      <c r="N174" s="412">
        <f t="shared" si="66"/>
        <v>700</v>
      </c>
      <c r="O174" s="410">
        <f t="shared" si="51"/>
        <v>35541</v>
      </c>
      <c r="P174" s="410">
        <f t="shared" si="52"/>
        <v>0</v>
      </c>
      <c r="Q174" s="410">
        <f>C174-'[1]5.3'!C173</f>
        <v>0</v>
      </c>
    </row>
    <row r="175" spans="1:17" x14ac:dyDescent="0.2">
      <c r="A175" s="428" t="s">
        <v>652</v>
      </c>
      <c r="B175" s="411" t="s">
        <v>580</v>
      </c>
      <c r="C175" s="412"/>
      <c r="D175" s="412"/>
      <c r="E175" s="427"/>
      <c r="F175" s="427"/>
      <c r="G175" s="427"/>
      <c r="H175" s="427"/>
      <c r="I175" s="427"/>
      <c r="J175" s="427"/>
      <c r="K175" s="427"/>
      <c r="L175" s="427"/>
      <c r="M175" s="427"/>
      <c r="N175" s="427"/>
      <c r="O175" s="410">
        <f t="shared" si="51"/>
        <v>0</v>
      </c>
      <c r="P175" s="410">
        <f t="shared" si="52"/>
        <v>0</v>
      </c>
      <c r="Q175" s="410">
        <f>C175-'[1]5.3'!C174</f>
        <v>0</v>
      </c>
    </row>
    <row r="176" spans="1:17" x14ac:dyDescent="0.2">
      <c r="A176" s="411" t="s">
        <v>569</v>
      </c>
      <c r="B176" s="411"/>
      <c r="C176" s="412">
        <f>SUM(D176:N176)</f>
        <v>16029</v>
      </c>
      <c r="D176" s="412">
        <f>'[1]5.3'!C175-'4.3'!E176-'4.3'!F176-'4.3'!G176-'4.3'!H176-'4.3'!I176-'4.3'!J176-'4.3'!K176-'4.3'!L176-'4.3'!M176-'4.3'!N176</f>
        <v>16029</v>
      </c>
      <c r="E176" s="412"/>
      <c r="F176" s="412"/>
      <c r="G176" s="427"/>
      <c r="H176" s="427"/>
      <c r="I176" s="427"/>
      <c r="J176" s="427"/>
      <c r="K176" s="427"/>
      <c r="L176" s="427"/>
      <c r="M176" s="427"/>
      <c r="N176" s="427"/>
      <c r="O176" s="410">
        <f t="shared" si="51"/>
        <v>16029</v>
      </c>
      <c r="P176" s="410">
        <f t="shared" si="52"/>
        <v>0</v>
      </c>
      <c r="Q176" s="410">
        <f>C176-'[1]5.3'!C175</f>
        <v>0</v>
      </c>
    </row>
    <row r="177" spans="1:17" x14ac:dyDescent="0.2">
      <c r="A177" s="411" t="s">
        <v>581</v>
      </c>
      <c r="B177" s="411"/>
      <c r="C177" s="412">
        <v>600</v>
      </c>
      <c r="D177" s="412"/>
      <c r="E177" s="412"/>
      <c r="F177" s="412"/>
      <c r="G177" s="427"/>
      <c r="H177" s="427"/>
      <c r="I177" s="427"/>
      <c r="J177" s="427"/>
      <c r="K177" s="427"/>
      <c r="L177" s="427"/>
      <c r="M177" s="427"/>
      <c r="N177" s="427">
        <v>600</v>
      </c>
      <c r="O177" s="410">
        <f t="shared" si="51"/>
        <v>600</v>
      </c>
      <c r="P177" s="410">
        <f t="shared" si="52"/>
        <v>0</v>
      </c>
      <c r="Q177" s="410">
        <f>C177-'[1]5.3'!C176</f>
        <v>0</v>
      </c>
    </row>
    <row r="178" spans="1:17" x14ac:dyDescent="0.2">
      <c r="A178" s="411" t="s">
        <v>578</v>
      </c>
      <c r="B178" s="411"/>
      <c r="C178" s="412">
        <f>SUM(C177)</f>
        <v>600</v>
      </c>
      <c r="D178" s="412">
        <f t="shared" ref="D178:N178" si="67">SUM(D177)</f>
        <v>0</v>
      </c>
      <c r="E178" s="412">
        <f t="shared" si="67"/>
        <v>0</v>
      </c>
      <c r="F178" s="412">
        <f t="shared" si="67"/>
        <v>0</v>
      </c>
      <c r="G178" s="412">
        <f t="shared" si="67"/>
        <v>0</v>
      </c>
      <c r="H178" s="412">
        <f t="shared" si="67"/>
        <v>0</v>
      </c>
      <c r="I178" s="412">
        <f t="shared" si="67"/>
        <v>0</v>
      </c>
      <c r="J178" s="412">
        <f t="shared" si="67"/>
        <v>0</v>
      </c>
      <c r="K178" s="412">
        <f t="shared" si="67"/>
        <v>0</v>
      </c>
      <c r="L178" s="412">
        <f t="shared" si="67"/>
        <v>0</v>
      </c>
      <c r="M178" s="412">
        <f t="shared" si="67"/>
        <v>0</v>
      </c>
      <c r="N178" s="412">
        <f t="shared" si="67"/>
        <v>600</v>
      </c>
      <c r="O178" s="410">
        <f t="shared" si="51"/>
        <v>600</v>
      </c>
      <c r="P178" s="410">
        <f t="shared" si="52"/>
        <v>0</v>
      </c>
      <c r="Q178" s="410">
        <f>C178-'[1]5.3'!C177</f>
        <v>0</v>
      </c>
    </row>
    <row r="179" spans="1:17" x14ac:dyDescent="0.2">
      <c r="A179" s="411" t="s">
        <v>573</v>
      </c>
      <c r="B179" s="411"/>
      <c r="C179" s="412">
        <f>C176+C178</f>
        <v>16629</v>
      </c>
      <c r="D179" s="412">
        <f t="shared" ref="D179:N179" si="68">D176+D178</f>
        <v>16029</v>
      </c>
      <c r="E179" s="412">
        <f t="shared" si="68"/>
        <v>0</v>
      </c>
      <c r="F179" s="412">
        <f t="shared" si="68"/>
        <v>0</v>
      </c>
      <c r="G179" s="412">
        <f t="shared" si="68"/>
        <v>0</v>
      </c>
      <c r="H179" s="412">
        <f t="shared" si="68"/>
        <v>0</v>
      </c>
      <c r="I179" s="412">
        <f t="shared" si="68"/>
        <v>0</v>
      </c>
      <c r="J179" s="412">
        <f t="shared" si="68"/>
        <v>0</v>
      </c>
      <c r="K179" s="412">
        <f t="shared" si="68"/>
        <v>0</v>
      </c>
      <c r="L179" s="412">
        <f t="shared" si="68"/>
        <v>0</v>
      </c>
      <c r="M179" s="412">
        <f t="shared" si="68"/>
        <v>0</v>
      </c>
      <c r="N179" s="412">
        <f t="shared" si="68"/>
        <v>600</v>
      </c>
      <c r="O179" s="410">
        <f t="shared" si="51"/>
        <v>16629</v>
      </c>
      <c r="P179" s="410">
        <f t="shared" si="52"/>
        <v>0</v>
      </c>
      <c r="Q179" s="410">
        <f>C179-'[1]5.3'!C178</f>
        <v>0</v>
      </c>
    </row>
    <row r="180" spans="1:17" x14ac:dyDescent="0.2">
      <c r="A180" s="428" t="s">
        <v>609</v>
      </c>
      <c r="B180" s="411"/>
      <c r="C180" s="412"/>
      <c r="D180" s="412"/>
      <c r="E180" s="412"/>
      <c r="F180" s="412"/>
      <c r="G180" s="427"/>
      <c r="H180" s="427"/>
      <c r="I180" s="427"/>
      <c r="J180" s="427"/>
      <c r="K180" s="427"/>
      <c r="L180" s="427"/>
      <c r="M180" s="427"/>
      <c r="N180" s="427"/>
      <c r="O180" s="410">
        <f t="shared" si="51"/>
        <v>0</v>
      </c>
      <c r="P180" s="410">
        <f t="shared" si="52"/>
        <v>0</v>
      </c>
      <c r="Q180" s="410">
        <f>C180-'[1]5.3'!C179</f>
        <v>0</v>
      </c>
    </row>
    <row r="181" spans="1:17" x14ac:dyDescent="0.2">
      <c r="A181" s="411" t="s">
        <v>569</v>
      </c>
      <c r="B181" s="411" t="s">
        <v>610</v>
      </c>
      <c r="C181" s="412"/>
      <c r="D181" s="412"/>
      <c r="E181" s="412"/>
      <c r="F181" s="412"/>
      <c r="G181" s="427"/>
      <c r="H181" s="427"/>
      <c r="I181" s="427"/>
      <c r="J181" s="427"/>
      <c r="K181" s="427"/>
      <c r="L181" s="427"/>
      <c r="M181" s="427"/>
      <c r="N181" s="427"/>
      <c r="O181" s="410">
        <f t="shared" si="51"/>
        <v>0</v>
      </c>
      <c r="P181" s="410">
        <f t="shared" si="52"/>
        <v>0</v>
      </c>
      <c r="Q181" s="410">
        <f>C181-'[1]5.3'!C180</f>
        <v>0</v>
      </c>
    </row>
    <row r="182" spans="1:17" x14ac:dyDescent="0.2">
      <c r="A182" s="411" t="s">
        <v>581</v>
      </c>
      <c r="B182" s="411"/>
      <c r="C182" s="412">
        <v>150</v>
      </c>
      <c r="D182" s="412"/>
      <c r="E182" s="412"/>
      <c r="F182" s="412"/>
      <c r="G182" s="427"/>
      <c r="H182" s="427"/>
      <c r="I182" s="427"/>
      <c r="J182" s="427"/>
      <c r="K182" s="427"/>
      <c r="L182" s="427"/>
      <c r="M182" s="427"/>
      <c r="N182" s="427">
        <v>150</v>
      </c>
      <c r="O182" s="410">
        <f t="shared" si="51"/>
        <v>150</v>
      </c>
      <c r="P182" s="410">
        <f t="shared" si="52"/>
        <v>0</v>
      </c>
      <c r="Q182" s="410">
        <f>C182-'[1]5.3'!C181</f>
        <v>0</v>
      </c>
    </row>
    <row r="183" spans="1:17" x14ac:dyDescent="0.2">
      <c r="A183" s="411" t="s">
        <v>578</v>
      </c>
      <c r="B183" s="411"/>
      <c r="C183" s="412">
        <f>SUM(C182)</f>
        <v>150</v>
      </c>
      <c r="D183" s="412">
        <f t="shared" ref="D183:N183" si="69">SUM(D182)</f>
        <v>0</v>
      </c>
      <c r="E183" s="412">
        <f t="shared" si="69"/>
        <v>0</v>
      </c>
      <c r="F183" s="412">
        <f t="shared" si="69"/>
        <v>0</v>
      </c>
      <c r="G183" s="412">
        <f t="shared" si="69"/>
        <v>0</v>
      </c>
      <c r="H183" s="412">
        <f t="shared" si="69"/>
        <v>0</v>
      </c>
      <c r="I183" s="412">
        <f t="shared" si="69"/>
        <v>0</v>
      </c>
      <c r="J183" s="412">
        <f t="shared" si="69"/>
        <v>0</v>
      </c>
      <c r="K183" s="412">
        <f t="shared" si="69"/>
        <v>0</v>
      </c>
      <c r="L183" s="412">
        <f t="shared" si="69"/>
        <v>0</v>
      </c>
      <c r="M183" s="412">
        <f t="shared" si="69"/>
        <v>0</v>
      </c>
      <c r="N183" s="412">
        <f t="shared" si="69"/>
        <v>150</v>
      </c>
      <c r="O183" s="410">
        <f t="shared" si="51"/>
        <v>150</v>
      </c>
      <c r="P183" s="410">
        <f t="shared" si="52"/>
        <v>0</v>
      </c>
      <c r="Q183" s="410">
        <f>C183-'[1]5.3'!C182</f>
        <v>0</v>
      </c>
    </row>
    <row r="184" spans="1:17" x14ac:dyDescent="0.2">
      <c r="A184" s="413" t="s">
        <v>573</v>
      </c>
      <c r="B184" s="411"/>
      <c r="C184" s="412">
        <f>C181+C183</f>
        <v>150</v>
      </c>
      <c r="D184" s="412">
        <f t="shared" ref="D184:N184" si="70">D181+D183</f>
        <v>0</v>
      </c>
      <c r="E184" s="412">
        <f t="shared" si="70"/>
        <v>0</v>
      </c>
      <c r="F184" s="412">
        <f t="shared" si="70"/>
        <v>0</v>
      </c>
      <c r="G184" s="412">
        <f t="shared" si="70"/>
        <v>0</v>
      </c>
      <c r="H184" s="412">
        <f t="shared" si="70"/>
        <v>0</v>
      </c>
      <c r="I184" s="412">
        <f t="shared" si="70"/>
        <v>0</v>
      </c>
      <c r="J184" s="412">
        <f t="shared" si="70"/>
        <v>0</v>
      </c>
      <c r="K184" s="412">
        <f t="shared" si="70"/>
        <v>0</v>
      </c>
      <c r="L184" s="412">
        <f t="shared" si="70"/>
        <v>0</v>
      </c>
      <c r="M184" s="412">
        <f t="shared" si="70"/>
        <v>0</v>
      </c>
      <c r="N184" s="412">
        <f t="shared" si="70"/>
        <v>150</v>
      </c>
      <c r="O184" s="410">
        <f t="shared" si="51"/>
        <v>150</v>
      </c>
      <c r="P184" s="410">
        <f t="shared" si="52"/>
        <v>0</v>
      </c>
      <c r="Q184" s="410">
        <f>C184-'[1]5.3'!C183</f>
        <v>0</v>
      </c>
    </row>
    <row r="185" spans="1:17" x14ac:dyDescent="0.2">
      <c r="A185" s="428" t="s">
        <v>611</v>
      </c>
      <c r="B185" s="411" t="s">
        <v>568</v>
      </c>
      <c r="C185" s="412"/>
      <c r="D185" s="412"/>
      <c r="E185" s="412"/>
      <c r="F185" s="412"/>
      <c r="G185" s="427"/>
      <c r="H185" s="427"/>
      <c r="I185" s="427"/>
      <c r="J185" s="427"/>
      <c r="K185" s="427"/>
      <c r="L185" s="427"/>
      <c r="M185" s="427"/>
      <c r="N185" s="427"/>
      <c r="O185" s="410">
        <f t="shared" si="51"/>
        <v>0</v>
      </c>
      <c r="P185" s="410">
        <f t="shared" si="52"/>
        <v>0</v>
      </c>
      <c r="Q185" s="410">
        <f>C185-'[1]5.3'!C184</f>
        <v>0</v>
      </c>
    </row>
    <row r="186" spans="1:17" x14ac:dyDescent="0.2">
      <c r="A186" s="411" t="s">
        <v>569</v>
      </c>
      <c r="B186" s="411"/>
      <c r="C186" s="412">
        <f>SUM(D186:N186)</f>
        <v>33845</v>
      </c>
      <c r="D186" s="412">
        <f>'[1]5.3'!C185-'4.3'!E186-'4.3'!F186-'4.3'!G186-'4.3'!H186-'4.3'!I186-'4.3'!J186-'4.3'!K186-'4.3'!L186-'4.3'!M186-'4.3'!N186</f>
        <v>33845</v>
      </c>
      <c r="E186" s="412"/>
      <c r="F186" s="412"/>
      <c r="G186" s="427"/>
      <c r="H186" s="427"/>
      <c r="I186" s="427"/>
      <c r="J186" s="427"/>
      <c r="K186" s="427"/>
      <c r="L186" s="427"/>
      <c r="M186" s="427"/>
      <c r="N186" s="427"/>
      <c r="O186" s="410">
        <f t="shared" si="51"/>
        <v>33845</v>
      </c>
      <c r="P186" s="410">
        <f t="shared" si="52"/>
        <v>0</v>
      </c>
      <c r="Q186" s="410">
        <f>C186-'[1]5.3'!C185</f>
        <v>0</v>
      </c>
    </row>
    <row r="187" spans="1:17" x14ac:dyDescent="0.2">
      <c r="A187" s="411" t="s">
        <v>581</v>
      </c>
      <c r="B187" s="411"/>
      <c r="C187" s="412">
        <v>250</v>
      </c>
      <c r="D187" s="412"/>
      <c r="E187" s="412"/>
      <c r="F187" s="412"/>
      <c r="G187" s="427"/>
      <c r="H187" s="427"/>
      <c r="I187" s="427"/>
      <c r="J187" s="427"/>
      <c r="K187" s="427"/>
      <c r="L187" s="427"/>
      <c r="M187" s="427"/>
      <c r="N187" s="427">
        <v>250</v>
      </c>
      <c r="O187" s="410">
        <f t="shared" si="51"/>
        <v>250</v>
      </c>
      <c r="P187" s="410">
        <f t="shared" si="52"/>
        <v>0</v>
      </c>
      <c r="Q187" s="410">
        <f>C187-'[1]5.3'!C186</f>
        <v>0</v>
      </c>
    </row>
    <row r="188" spans="1:17" x14ac:dyDescent="0.2">
      <c r="A188" s="411" t="s">
        <v>578</v>
      </c>
      <c r="B188" s="411"/>
      <c r="C188" s="412">
        <f>SUM(C187)</f>
        <v>250</v>
      </c>
      <c r="D188" s="412">
        <f t="shared" ref="D188:N188" si="71">SUM(D187)</f>
        <v>0</v>
      </c>
      <c r="E188" s="412">
        <f t="shared" si="71"/>
        <v>0</v>
      </c>
      <c r="F188" s="412">
        <f t="shared" si="71"/>
        <v>0</v>
      </c>
      <c r="G188" s="412">
        <f t="shared" si="71"/>
        <v>0</v>
      </c>
      <c r="H188" s="412">
        <f t="shared" si="71"/>
        <v>0</v>
      </c>
      <c r="I188" s="412">
        <f t="shared" si="71"/>
        <v>0</v>
      </c>
      <c r="J188" s="412">
        <f t="shared" si="71"/>
        <v>0</v>
      </c>
      <c r="K188" s="412">
        <f t="shared" si="71"/>
        <v>0</v>
      </c>
      <c r="L188" s="412">
        <f t="shared" si="71"/>
        <v>0</v>
      </c>
      <c r="M188" s="412">
        <f t="shared" si="71"/>
        <v>0</v>
      </c>
      <c r="N188" s="412">
        <f t="shared" si="71"/>
        <v>250</v>
      </c>
      <c r="O188" s="410">
        <f t="shared" si="51"/>
        <v>250</v>
      </c>
      <c r="P188" s="410">
        <f t="shared" si="52"/>
        <v>0</v>
      </c>
      <c r="Q188" s="410">
        <f>C188-'[1]5.3'!C187</f>
        <v>0</v>
      </c>
    </row>
    <row r="189" spans="1:17" x14ac:dyDescent="0.2">
      <c r="A189" s="411" t="s">
        <v>573</v>
      </c>
      <c r="B189" s="411"/>
      <c r="C189" s="412">
        <f>C186+C188</f>
        <v>34095</v>
      </c>
      <c r="D189" s="412">
        <f t="shared" ref="D189:N189" si="72">D186+D188</f>
        <v>33845</v>
      </c>
      <c r="E189" s="412">
        <f t="shared" si="72"/>
        <v>0</v>
      </c>
      <c r="F189" s="412">
        <f t="shared" si="72"/>
        <v>0</v>
      </c>
      <c r="G189" s="412">
        <f t="shared" si="72"/>
        <v>0</v>
      </c>
      <c r="H189" s="412">
        <f t="shared" si="72"/>
        <v>0</v>
      </c>
      <c r="I189" s="412">
        <f t="shared" si="72"/>
        <v>0</v>
      </c>
      <c r="J189" s="412">
        <f t="shared" si="72"/>
        <v>0</v>
      </c>
      <c r="K189" s="412">
        <f t="shared" si="72"/>
        <v>0</v>
      </c>
      <c r="L189" s="412">
        <f t="shared" si="72"/>
        <v>0</v>
      </c>
      <c r="M189" s="412">
        <f t="shared" si="72"/>
        <v>0</v>
      </c>
      <c r="N189" s="412">
        <f t="shared" si="72"/>
        <v>250</v>
      </c>
      <c r="O189" s="410">
        <f t="shared" si="51"/>
        <v>34095</v>
      </c>
      <c r="P189" s="410">
        <f t="shared" si="52"/>
        <v>0</v>
      </c>
      <c r="Q189" s="410">
        <f>C189-'[1]5.3'!C188</f>
        <v>0</v>
      </c>
    </row>
    <row r="190" spans="1:17" x14ac:dyDescent="0.2">
      <c r="A190" s="428" t="s">
        <v>612</v>
      </c>
      <c r="B190" s="411" t="s">
        <v>568</v>
      </c>
      <c r="C190" s="412"/>
      <c r="D190" s="412"/>
      <c r="E190" s="412"/>
      <c r="F190" s="412"/>
      <c r="G190" s="427"/>
      <c r="H190" s="427"/>
      <c r="I190" s="427"/>
      <c r="J190" s="427"/>
      <c r="K190" s="427"/>
      <c r="L190" s="427"/>
      <c r="M190" s="427"/>
      <c r="N190" s="427"/>
      <c r="O190" s="410">
        <f t="shared" si="51"/>
        <v>0</v>
      </c>
      <c r="P190" s="410">
        <f t="shared" si="52"/>
        <v>0</v>
      </c>
      <c r="Q190" s="410">
        <f>C190-'[1]5.3'!C189</f>
        <v>0</v>
      </c>
    </row>
    <row r="191" spans="1:17" x14ac:dyDescent="0.2">
      <c r="A191" s="411" t="s">
        <v>569</v>
      </c>
      <c r="B191" s="411"/>
      <c r="C191" s="412">
        <f>SUM(D191:N191)</f>
        <v>3998</v>
      </c>
      <c r="D191" s="412">
        <f>'[1]5.3'!C190-'4.3'!E191-'4.3'!F191-'4.3'!G191-'4.3'!H191-'4.3'!I191-'4.3'!J191-'4.3'!K191-'4.3'!L191-'4.3'!M191-'4.3'!N191</f>
        <v>3038</v>
      </c>
      <c r="E191" s="412"/>
      <c r="F191" s="412"/>
      <c r="G191" s="427"/>
      <c r="H191" s="427"/>
      <c r="I191" s="427"/>
      <c r="J191" s="427">
        <v>960</v>
      </c>
      <c r="K191" s="427"/>
      <c r="L191" s="427"/>
      <c r="M191" s="427"/>
      <c r="N191" s="427"/>
      <c r="O191" s="410">
        <f t="shared" si="51"/>
        <v>3998</v>
      </c>
      <c r="P191" s="410">
        <f t="shared" si="52"/>
        <v>0</v>
      </c>
      <c r="Q191" s="410">
        <f>C191-'[1]5.3'!C190</f>
        <v>0</v>
      </c>
    </row>
    <row r="192" spans="1:17" x14ac:dyDescent="0.2">
      <c r="A192" s="411" t="s">
        <v>581</v>
      </c>
      <c r="B192" s="411"/>
      <c r="C192" s="412">
        <v>278</v>
      </c>
      <c r="D192" s="412"/>
      <c r="E192" s="412"/>
      <c r="F192" s="412"/>
      <c r="G192" s="427"/>
      <c r="H192" s="427"/>
      <c r="I192" s="427"/>
      <c r="J192" s="427"/>
      <c r="K192" s="427"/>
      <c r="L192" s="427"/>
      <c r="M192" s="427"/>
      <c r="N192" s="427">
        <v>278</v>
      </c>
      <c r="O192" s="410">
        <f t="shared" si="51"/>
        <v>278</v>
      </c>
      <c r="P192" s="410">
        <f t="shared" si="52"/>
        <v>0</v>
      </c>
      <c r="Q192" s="410">
        <f>C192-'[1]5.3'!C191</f>
        <v>0</v>
      </c>
    </row>
    <row r="193" spans="1:17" x14ac:dyDescent="0.2">
      <c r="A193" s="411" t="s">
        <v>578</v>
      </c>
      <c r="B193" s="411"/>
      <c r="C193" s="412">
        <f>SUM(C192)</f>
        <v>278</v>
      </c>
      <c r="D193" s="412">
        <f t="shared" ref="D193:N193" si="73">SUM(D192)</f>
        <v>0</v>
      </c>
      <c r="E193" s="412">
        <f t="shared" si="73"/>
        <v>0</v>
      </c>
      <c r="F193" s="412">
        <f t="shared" si="73"/>
        <v>0</v>
      </c>
      <c r="G193" s="412">
        <f t="shared" si="73"/>
        <v>0</v>
      </c>
      <c r="H193" s="412">
        <f t="shared" si="73"/>
        <v>0</v>
      </c>
      <c r="I193" s="412">
        <f t="shared" si="73"/>
        <v>0</v>
      </c>
      <c r="J193" s="412">
        <f t="shared" si="73"/>
        <v>0</v>
      </c>
      <c r="K193" s="412">
        <f t="shared" si="73"/>
        <v>0</v>
      </c>
      <c r="L193" s="412">
        <f t="shared" si="73"/>
        <v>0</v>
      </c>
      <c r="M193" s="412">
        <f t="shared" si="73"/>
        <v>0</v>
      </c>
      <c r="N193" s="412">
        <f t="shared" si="73"/>
        <v>278</v>
      </c>
      <c r="O193" s="410">
        <f t="shared" si="51"/>
        <v>278</v>
      </c>
      <c r="P193" s="410">
        <f t="shared" si="52"/>
        <v>0</v>
      </c>
      <c r="Q193" s="410">
        <f>C193-'[1]5.3'!C192</f>
        <v>0</v>
      </c>
    </row>
    <row r="194" spans="1:17" x14ac:dyDescent="0.2">
      <c r="A194" s="411" t="s">
        <v>573</v>
      </c>
      <c r="B194" s="411"/>
      <c r="C194" s="412">
        <f>C191+C193</f>
        <v>4276</v>
      </c>
      <c r="D194" s="412">
        <f t="shared" ref="D194:N194" si="74">D191+D193</f>
        <v>3038</v>
      </c>
      <c r="E194" s="412">
        <f t="shared" si="74"/>
        <v>0</v>
      </c>
      <c r="F194" s="412">
        <f t="shared" si="74"/>
        <v>0</v>
      </c>
      <c r="G194" s="412">
        <f t="shared" si="74"/>
        <v>0</v>
      </c>
      <c r="H194" s="412">
        <f t="shared" si="74"/>
        <v>0</v>
      </c>
      <c r="I194" s="412">
        <f t="shared" si="74"/>
        <v>0</v>
      </c>
      <c r="J194" s="412">
        <f t="shared" si="74"/>
        <v>960</v>
      </c>
      <c r="K194" s="412">
        <f t="shared" si="74"/>
        <v>0</v>
      </c>
      <c r="L194" s="412">
        <f t="shared" si="74"/>
        <v>0</v>
      </c>
      <c r="M194" s="412">
        <f t="shared" si="74"/>
        <v>0</v>
      </c>
      <c r="N194" s="412">
        <f t="shared" si="74"/>
        <v>278</v>
      </c>
      <c r="O194" s="410">
        <f t="shared" si="51"/>
        <v>4276</v>
      </c>
      <c r="P194" s="410">
        <f t="shared" si="52"/>
        <v>0</v>
      </c>
      <c r="Q194" s="410">
        <f>C194-'[1]5.3'!C193</f>
        <v>0</v>
      </c>
    </row>
    <row r="195" spans="1:17" x14ac:dyDescent="0.2">
      <c r="A195" s="428" t="s">
        <v>613</v>
      </c>
      <c r="B195" s="411" t="s">
        <v>568</v>
      </c>
      <c r="C195" s="412"/>
      <c r="D195" s="412"/>
      <c r="E195" s="427"/>
      <c r="F195" s="427"/>
      <c r="G195" s="427"/>
      <c r="H195" s="427"/>
      <c r="I195" s="427"/>
      <c r="J195" s="427"/>
      <c r="K195" s="427"/>
      <c r="L195" s="427"/>
      <c r="M195" s="427"/>
      <c r="N195" s="427"/>
      <c r="O195" s="410">
        <f t="shared" si="51"/>
        <v>0</v>
      </c>
      <c r="P195" s="410">
        <f t="shared" si="52"/>
        <v>0</v>
      </c>
      <c r="Q195" s="410">
        <f>C195-'[1]5.3'!C194</f>
        <v>0</v>
      </c>
    </row>
    <row r="196" spans="1:17" x14ac:dyDescent="0.2">
      <c r="A196" s="411" t="s">
        <v>569</v>
      </c>
      <c r="B196" s="411"/>
      <c r="C196" s="412">
        <f>SUM(D196:N196)</f>
        <v>1938</v>
      </c>
      <c r="D196" s="412">
        <f>'[1]5.3'!C195-'4.3'!E196-'4.3'!F196-'4.3'!G196-'4.3'!H196-'4.3'!I196-'4.3'!J196-'4.3'!K196-'4.3'!L196-'4.3'!M196-'4.3'!N196</f>
        <v>895</v>
      </c>
      <c r="E196" s="412"/>
      <c r="F196" s="412"/>
      <c r="G196" s="427"/>
      <c r="H196" s="427"/>
      <c r="I196" s="427"/>
      <c r="J196" s="427">
        <v>1043</v>
      </c>
      <c r="K196" s="427"/>
      <c r="L196" s="427"/>
      <c r="M196" s="427"/>
      <c r="N196" s="427"/>
      <c r="O196" s="410">
        <f t="shared" si="51"/>
        <v>1938</v>
      </c>
      <c r="P196" s="410">
        <f t="shared" si="52"/>
        <v>0</v>
      </c>
      <c r="Q196" s="410">
        <f>C196-'[1]5.3'!C195</f>
        <v>0</v>
      </c>
    </row>
    <row r="197" spans="1:17" x14ac:dyDescent="0.2">
      <c r="A197" s="411" t="s">
        <v>578</v>
      </c>
      <c r="B197" s="411"/>
      <c r="C197" s="412">
        <v>0</v>
      </c>
      <c r="D197" s="412"/>
      <c r="E197" s="412"/>
      <c r="F197" s="412"/>
      <c r="G197" s="412"/>
      <c r="H197" s="412"/>
      <c r="I197" s="412"/>
      <c r="J197" s="412"/>
      <c r="K197" s="412"/>
      <c r="L197" s="412"/>
      <c r="M197" s="412"/>
      <c r="N197" s="412"/>
      <c r="O197" s="410">
        <f t="shared" si="51"/>
        <v>0</v>
      </c>
      <c r="P197" s="410">
        <f t="shared" si="52"/>
        <v>0</v>
      </c>
      <c r="Q197" s="410">
        <f>C197-'[1]5.3'!C196</f>
        <v>0</v>
      </c>
    </row>
    <row r="198" spans="1:17" x14ac:dyDescent="0.2">
      <c r="A198" s="411" t="s">
        <v>573</v>
      </c>
      <c r="B198" s="411"/>
      <c r="C198" s="412">
        <f>C196+C197</f>
        <v>1938</v>
      </c>
      <c r="D198" s="412">
        <f t="shared" ref="D198:N198" si="75">D196+D197</f>
        <v>895</v>
      </c>
      <c r="E198" s="412">
        <f t="shared" si="75"/>
        <v>0</v>
      </c>
      <c r="F198" s="412">
        <f t="shared" si="75"/>
        <v>0</v>
      </c>
      <c r="G198" s="412">
        <f t="shared" si="75"/>
        <v>0</v>
      </c>
      <c r="H198" s="412">
        <f t="shared" si="75"/>
        <v>0</v>
      </c>
      <c r="I198" s="412">
        <f t="shared" si="75"/>
        <v>0</v>
      </c>
      <c r="J198" s="412">
        <f t="shared" si="75"/>
        <v>1043</v>
      </c>
      <c r="K198" s="412">
        <f t="shared" si="75"/>
        <v>0</v>
      </c>
      <c r="L198" s="412">
        <f t="shared" si="75"/>
        <v>0</v>
      </c>
      <c r="M198" s="412">
        <f t="shared" si="75"/>
        <v>0</v>
      </c>
      <c r="N198" s="412">
        <f t="shared" si="75"/>
        <v>0</v>
      </c>
      <c r="O198" s="410">
        <f t="shared" si="51"/>
        <v>1938</v>
      </c>
      <c r="P198" s="410">
        <f t="shared" si="52"/>
        <v>0</v>
      </c>
      <c r="Q198" s="410">
        <f>C198-'[1]5.3'!C197</f>
        <v>0</v>
      </c>
    </row>
    <row r="199" spans="1:17" x14ac:dyDescent="0.2">
      <c r="A199" s="428" t="s">
        <v>614</v>
      </c>
      <c r="B199" s="411" t="s">
        <v>580</v>
      </c>
      <c r="C199" s="412"/>
      <c r="D199" s="412"/>
      <c r="E199" s="427"/>
      <c r="F199" s="427"/>
      <c r="G199" s="427"/>
      <c r="H199" s="427"/>
      <c r="I199" s="427"/>
      <c r="J199" s="427"/>
      <c r="K199" s="427"/>
      <c r="L199" s="427"/>
      <c r="M199" s="427"/>
      <c r="N199" s="427"/>
      <c r="O199" s="410">
        <f t="shared" si="51"/>
        <v>0</v>
      </c>
      <c r="P199" s="410">
        <f t="shared" si="52"/>
        <v>0</v>
      </c>
      <c r="Q199" s="410">
        <f>C199-'[1]5.3'!C198</f>
        <v>0</v>
      </c>
    </row>
    <row r="200" spans="1:17" x14ac:dyDescent="0.2">
      <c r="A200" s="411" t="s">
        <v>569</v>
      </c>
      <c r="B200" s="411"/>
      <c r="C200" s="412">
        <f>SUM(D200:N200)</f>
        <v>59565</v>
      </c>
      <c r="D200" s="412">
        <f>'[1]5.3'!C199-'4.3'!E200-'4.3'!F200-'4.3'!G200-'4.3'!H200-'4.3'!I200-'4.3'!J200-'4.3'!K200-'4.3'!L200-'4.3'!M200-'4.3'!N200</f>
        <v>59565</v>
      </c>
      <c r="E200" s="412"/>
      <c r="F200" s="412"/>
      <c r="G200" s="427"/>
      <c r="H200" s="427"/>
      <c r="I200" s="427"/>
      <c r="J200" s="427"/>
      <c r="K200" s="427"/>
      <c r="L200" s="427"/>
      <c r="M200" s="427"/>
      <c r="N200" s="427"/>
      <c r="O200" s="410">
        <f t="shared" si="51"/>
        <v>59565</v>
      </c>
      <c r="P200" s="410">
        <f t="shared" si="52"/>
        <v>0</v>
      </c>
      <c r="Q200" s="410">
        <f>C200-'[1]5.3'!C199</f>
        <v>0</v>
      </c>
    </row>
    <row r="201" spans="1:17" x14ac:dyDescent="0.2">
      <c r="A201" s="411" t="s">
        <v>581</v>
      </c>
      <c r="B201" s="411"/>
      <c r="C201" s="412">
        <v>500</v>
      </c>
      <c r="D201" s="412"/>
      <c r="E201" s="412"/>
      <c r="F201" s="412"/>
      <c r="G201" s="427"/>
      <c r="H201" s="427"/>
      <c r="I201" s="427"/>
      <c r="J201" s="427"/>
      <c r="K201" s="427"/>
      <c r="L201" s="427"/>
      <c r="M201" s="427"/>
      <c r="N201" s="427">
        <v>500</v>
      </c>
      <c r="O201" s="410">
        <f t="shared" si="51"/>
        <v>500</v>
      </c>
      <c r="P201" s="410">
        <f t="shared" si="52"/>
        <v>0</v>
      </c>
      <c r="Q201" s="410">
        <f>C201-'[1]5.3'!C200</f>
        <v>0</v>
      </c>
    </row>
    <row r="202" spans="1:17" x14ac:dyDescent="0.2">
      <c r="A202" s="411" t="s">
        <v>578</v>
      </c>
      <c r="B202" s="411"/>
      <c r="C202" s="412">
        <f>SUM(C201)</f>
        <v>500</v>
      </c>
      <c r="D202" s="412">
        <f t="shared" ref="D202:N202" si="76">SUM(D201)</f>
        <v>0</v>
      </c>
      <c r="E202" s="412">
        <f t="shared" si="76"/>
        <v>0</v>
      </c>
      <c r="F202" s="412">
        <f t="shared" si="76"/>
        <v>0</v>
      </c>
      <c r="G202" s="412">
        <f t="shared" si="76"/>
        <v>0</v>
      </c>
      <c r="H202" s="412">
        <f t="shared" si="76"/>
        <v>0</v>
      </c>
      <c r="I202" s="412">
        <f t="shared" si="76"/>
        <v>0</v>
      </c>
      <c r="J202" s="412">
        <f t="shared" si="76"/>
        <v>0</v>
      </c>
      <c r="K202" s="412">
        <f t="shared" si="76"/>
        <v>0</v>
      </c>
      <c r="L202" s="412">
        <f t="shared" si="76"/>
        <v>0</v>
      </c>
      <c r="M202" s="412">
        <f t="shared" si="76"/>
        <v>0</v>
      </c>
      <c r="N202" s="412">
        <f t="shared" si="76"/>
        <v>500</v>
      </c>
      <c r="O202" s="410">
        <f t="shared" si="51"/>
        <v>500</v>
      </c>
      <c r="P202" s="410">
        <f t="shared" si="52"/>
        <v>0</v>
      </c>
      <c r="Q202" s="410">
        <f>C202-'[1]5.3'!C201</f>
        <v>0</v>
      </c>
    </row>
    <row r="203" spans="1:17" x14ac:dyDescent="0.2">
      <c r="A203" s="411" t="s">
        <v>573</v>
      </c>
      <c r="B203" s="411"/>
      <c r="C203" s="412">
        <f>C200+C202</f>
        <v>60065</v>
      </c>
      <c r="D203" s="412">
        <f t="shared" ref="D203:N203" si="77">D200+D202</f>
        <v>59565</v>
      </c>
      <c r="E203" s="412">
        <f t="shared" si="77"/>
        <v>0</v>
      </c>
      <c r="F203" s="412">
        <f t="shared" si="77"/>
        <v>0</v>
      </c>
      <c r="G203" s="412">
        <f t="shared" si="77"/>
        <v>0</v>
      </c>
      <c r="H203" s="412">
        <f t="shared" si="77"/>
        <v>0</v>
      </c>
      <c r="I203" s="412">
        <f t="shared" si="77"/>
        <v>0</v>
      </c>
      <c r="J203" s="412">
        <f t="shared" si="77"/>
        <v>0</v>
      </c>
      <c r="K203" s="412">
        <f t="shared" si="77"/>
        <v>0</v>
      </c>
      <c r="L203" s="412">
        <f t="shared" si="77"/>
        <v>0</v>
      </c>
      <c r="M203" s="412">
        <f t="shared" si="77"/>
        <v>0</v>
      </c>
      <c r="N203" s="412">
        <f t="shared" si="77"/>
        <v>500</v>
      </c>
      <c r="O203" s="410">
        <f t="shared" si="51"/>
        <v>60065</v>
      </c>
      <c r="P203" s="410">
        <f t="shared" si="52"/>
        <v>0</v>
      </c>
      <c r="Q203" s="410">
        <f>C203-'[1]5.3'!C202</f>
        <v>0</v>
      </c>
    </row>
    <row r="204" spans="1:17" x14ac:dyDescent="0.2">
      <c r="A204" s="428" t="s">
        <v>615</v>
      </c>
      <c r="B204" s="411" t="s">
        <v>568</v>
      </c>
      <c r="C204" s="412"/>
      <c r="D204" s="412"/>
      <c r="E204" s="427"/>
      <c r="F204" s="427"/>
      <c r="G204" s="427"/>
      <c r="H204" s="427"/>
      <c r="I204" s="427"/>
      <c r="J204" s="427"/>
      <c r="K204" s="427"/>
      <c r="L204" s="427"/>
      <c r="M204" s="427"/>
      <c r="N204" s="427"/>
      <c r="O204" s="410">
        <f t="shared" si="51"/>
        <v>0</v>
      </c>
      <c r="P204" s="410">
        <f t="shared" si="52"/>
        <v>0</v>
      </c>
      <c r="Q204" s="410">
        <f>C204-'[1]5.3'!C203</f>
        <v>0</v>
      </c>
    </row>
    <row r="205" spans="1:17" x14ac:dyDescent="0.2">
      <c r="A205" s="411" t="s">
        <v>569</v>
      </c>
      <c r="B205" s="411"/>
      <c r="C205" s="412">
        <f>SUM(D205:N205)</f>
        <v>19591</v>
      </c>
      <c r="D205" s="412">
        <f>'[1]5.3'!C204-'4.3'!E205-'4.3'!F205-'4.3'!G205-'4.3'!H205-'4.3'!I205-'4.3'!J205-'4.3'!K205-'4.3'!L205-'4.3'!M205-'4.3'!N205</f>
        <v>19591</v>
      </c>
      <c r="E205" s="412"/>
      <c r="F205" s="412"/>
      <c r="G205" s="427"/>
      <c r="H205" s="427"/>
      <c r="I205" s="427"/>
      <c r="J205" s="427"/>
      <c r="K205" s="427"/>
      <c r="L205" s="427"/>
      <c r="M205" s="427"/>
      <c r="N205" s="427"/>
      <c r="O205" s="410">
        <f t="shared" si="51"/>
        <v>19591</v>
      </c>
      <c r="P205" s="410">
        <f t="shared" si="52"/>
        <v>0</v>
      </c>
      <c r="Q205" s="410">
        <f>C205-'[1]5.3'!C204</f>
        <v>0</v>
      </c>
    </row>
    <row r="206" spans="1:17" x14ac:dyDescent="0.2">
      <c r="A206" s="411" t="s">
        <v>581</v>
      </c>
      <c r="B206" s="411"/>
      <c r="C206" s="412">
        <v>100</v>
      </c>
      <c r="D206" s="412"/>
      <c r="E206" s="412"/>
      <c r="F206" s="412"/>
      <c r="G206" s="427"/>
      <c r="H206" s="427"/>
      <c r="I206" s="427"/>
      <c r="J206" s="427"/>
      <c r="K206" s="427"/>
      <c r="L206" s="427"/>
      <c r="M206" s="427"/>
      <c r="N206" s="427">
        <v>100</v>
      </c>
      <c r="O206" s="410">
        <f t="shared" ref="O206:O233" si="78">SUM(D206:N206)</f>
        <v>100</v>
      </c>
      <c r="P206" s="410">
        <f t="shared" ref="P206:P249" si="79">O206-C206</f>
        <v>0</v>
      </c>
      <c r="Q206" s="410">
        <f>C206-'[1]5.3'!C205</f>
        <v>0</v>
      </c>
    </row>
    <row r="207" spans="1:17" x14ac:dyDescent="0.2">
      <c r="A207" s="411" t="s">
        <v>578</v>
      </c>
      <c r="B207" s="411"/>
      <c r="C207" s="412">
        <f>SUM(C206)</f>
        <v>100</v>
      </c>
      <c r="D207" s="412">
        <f t="shared" ref="D207:N207" si="80">SUM(D206)</f>
        <v>0</v>
      </c>
      <c r="E207" s="412">
        <f t="shared" si="80"/>
        <v>0</v>
      </c>
      <c r="F207" s="412">
        <f t="shared" si="80"/>
        <v>0</v>
      </c>
      <c r="G207" s="412">
        <f t="shared" si="80"/>
        <v>0</v>
      </c>
      <c r="H207" s="412">
        <f t="shared" si="80"/>
        <v>0</v>
      </c>
      <c r="I207" s="412">
        <f t="shared" si="80"/>
        <v>0</v>
      </c>
      <c r="J207" s="412">
        <f t="shared" si="80"/>
        <v>0</v>
      </c>
      <c r="K207" s="412">
        <f t="shared" si="80"/>
        <v>0</v>
      </c>
      <c r="L207" s="412">
        <f t="shared" si="80"/>
        <v>0</v>
      </c>
      <c r="M207" s="412">
        <f t="shared" si="80"/>
        <v>0</v>
      </c>
      <c r="N207" s="412">
        <f t="shared" si="80"/>
        <v>100</v>
      </c>
      <c r="O207" s="410">
        <f t="shared" si="78"/>
        <v>100</v>
      </c>
      <c r="P207" s="410">
        <f t="shared" si="79"/>
        <v>0</v>
      </c>
      <c r="Q207" s="410">
        <f>C207-'[1]5.3'!C206</f>
        <v>0</v>
      </c>
    </row>
    <row r="208" spans="1:17" x14ac:dyDescent="0.2">
      <c r="A208" s="411" t="s">
        <v>573</v>
      </c>
      <c r="B208" s="411"/>
      <c r="C208" s="412">
        <f>C205+C207</f>
        <v>19691</v>
      </c>
      <c r="D208" s="412">
        <f t="shared" ref="D208:N208" si="81">D205+D207</f>
        <v>19591</v>
      </c>
      <c r="E208" s="412">
        <f t="shared" si="81"/>
        <v>0</v>
      </c>
      <c r="F208" s="412">
        <f t="shared" si="81"/>
        <v>0</v>
      </c>
      <c r="G208" s="412">
        <f t="shared" si="81"/>
        <v>0</v>
      </c>
      <c r="H208" s="412">
        <f t="shared" si="81"/>
        <v>0</v>
      </c>
      <c r="I208" s="412">
        <f t="shared" si="81"/>
        <v>0</v>
      </c>
      <c r="J208" s="412">
        <f t="shared" si="81"/>
        <v>0</v>
      </c>
      <c r="K208" s="412">
        <f t="shared" si="81"/>
        <v>0</v>
      </c>
      <c r="L208" s="412">
        <f t="shared" si="81"/>
        <v>0</v>
      </c>
      <c r="M208" s="412">
        <f t="shared" si="81"/>
        <v>0</v>
      </c>
      <c r="N208" s="412">
        <f t="shared" si="81"/>
        <v>100</v>
      </c>
      <c r="O208" s="410">
        <f t="shared" si="78"/>
        <v>19691</v>
      </c>
      <c r="P208" s="410">
        <f t="shared" si="79"/>
        <v>0</v>
      </c>
      <c r="Q208" s="410">
        <f>C208-'[1]5.3'!C207</f>
        <v>0</v>
      </c>
    </row>
    <row r="209" spans="1:17" x14ac:dyDescent="0.2">
      <c r="A209" s="428" t="s">
        <v>616</v>
      </c>
      <c r="B209" s="411" t="s">
        <v>568</v>
      </c>
      <c r="C209" s="412"/>
      <c r="D209" s="412"/>
      <c r="E209" s="427"/>
      <c r="F209" s="427"/>
      <c r="G209" s="427"/>
      <c r="H209" s="427"/>
      <c r="I209" s="427"/>
      <c r="J209" s="427"/>
      <c r="K209" s="427"/>
      <c r="L209" s="427"/>
      <c r="M209" s="427"/>
      <c r="N209" s="427"/>
      <c r="O209" s="410">
        <f t="shared" si="78"/>
        <v>0</v>
      </c>
      <c r="P209" s="410">
        <f t="shared" si="79"/>
        <v>0</v>
      </c>
      <c r="Q209" s="410">
        <f>C209-'[1]5.3'!C208</f>
        <v>0</v>
      </c>
    </row>
    <row r="210" spans="1:17" x14ac:dyDescent="0.2">
      <c r="A210" s="411" t="s">
        <v>569</v>
      </c>
      <c r="B210" s="411"/>
      <c r="C210" s="412">
        <f>SUM(D210:N210)</f>
        <v>12757</v>
      </c>
      <c r="D210" s="412">
        <f>'[1]5.3'!C209-'4.3'!E210-'4.3'!F210-'4.3'!G210-'4.3'!H210-'4.3'!I210-'4.3'!J210-'4.3'!K210-'4.3'!L210-'4.3'!M210-'4.3'!N210</f>
        <v>12757</v>
      </c>
      <c r="E210" s="412"/>
      <c r="F210" s="412"/>
      <c r="G210" s="427"/>
      <c r="H210" s="427"/>
      <c r="I210" s="427"/>
      <c r="J210" s="427"/>
      <c r="K210" s="427"/>
      <c r="L210" s="427"/>
      <c r="M210" s="427"/>
      <c r="N210" s="427"/>
      <c r="O210" s="410">
        <f t="shared" si="78"/>
        <v>12757</v>
      </c>
      <c r="P210" s="410">
        <f t="shared" si="79"/>
        <v>0</v>
      </c>
      <c r="Q210" s="410">
        <f>C210-'[1]5.3'!C209</f>
        <v>0</v>
      </c>
    </row>
    <row r="211" spans="1:17" x14ac:dyDescent="0.2">
      <c r="A211" s="411" t="s">
        <v>581</v>
      </c>
      <c r="B211" s="411"/>
      <c r="C211" s="412">
        <v>100</v>
      </c>
      <c r="D211" s="412"/>
      <c r="E211" s="412"/>
      <c r="F211" s="412"/>
      <c r="G211" s="427"/>
      <c r="H211" s="427"/>
      <c r="I211" s="427"/>
      <c r="J211" s="427"/>
      <c r="K211" s="427"/>
      <c r="L211" s="427"/>
      <c r="M211" s="427"/>
      <c r="N211" s="427">
        <v>100</v>
      </c>
      <c r="O211" s="410">
        <f t="shared" si="78"/>
        <v>100</v>
      </c>
      <c r="P211" s="410">
        <f t="shared" si="79"/>
        <v>0</v>
      </c>
      <c r="Q211" s="410">
        <f>C211-'[1]5.3'!C210</f>
        <v>0</v>
      </c>
    </row>
    <row r="212" spans="1:17" x14ac:dyDescent="0.2">
      <c r="A212" s="411" t="s">
        <v>578</v>
      </c>
      <c r="B212" s="411"/>
      <c r="C212" s="412">
        <f>SUM(C211)</f>
        <v>100</v>
      </c>
      <c r="D212" s="412">
        <f t="shared" ref="D212:N212" si="82">SUM(D211)</f>
        <v>0</v>
      </c>
      <c r="E212" s="412">
        <f t="shared" si="82"/>
        <v>0</v>
      </c>
      <c r="F212" s="412">
        <f t="shared" si="82"/>
        <v>0</v>
      </c>
      <c r="G212" s="412">
        <f t="shared" si="82"/>
        <v>0</v>
      </c>
      <c r="H212" s="412">
        <f t="shared" si="82"/>
        <v>0</v>
      </c>
      <c r="I212" s="412">
        <f t="shared" si="82"/>
        <v>0</v>
      </c>
      <c r="J212" s="412">
        <f t="shared" si="82"/>
        <v>0</v>
      </c>
      <c r="K212" s="412">
        <f t="shared" si="82"/>
        <v>0</v>
      </c>
      <c r="L212" s="412">
        <f t="shared" si="82"/>
        <v>0</v>
      </c>
      <c r="M212" s="412">
        <f t="shared" si="82"/>
        <v>0</v>
      </c>
      <c r="N212" s="412">
        <f t="shared" si="82"/>
        <v>100</v>
      </c>
      <c r="O212" s="410">
        <f t="shared" si="78"/>
        <v>100</v>
      </c>
      <c r="P212" s="410">
        <f t="shared" si="79"/>
        <v>0</v>
      </c>
      <c r="Q212" s="410">
        <f>C212-'[1]5.3'!C211</f>
        <v>0</v>
      </c>
    </row>
    <row r="213" spans="1:17" x14ac:dyDescent="0.2">
      <c r="A213" s="411" t="s">
        <v>573</v>
      </c>
      <c r="B213" s="411"/>
      <c r="C213" s="412">
        <f>C210+C212</f>
        <v>12857</v>
      </c>
      <c r="D213" s="412">
        <f t="shared" ref="D213:N213" si="83">D210+D212</f>
        <v>12757</v>
      </c>
      <c r="E213" s="412">
        <f t="shared" si="83"/>
        <v>0</v>
      </c>
      <c r="F213" s="412">
        <f t="shared" si="83"/>
        <v>0</v>
      </c>
      <c r="G213" s="412">
        <f t="shared" si="83"/>
        <v>0</v>
      </c>
      <c r="H213" s="412">
        <f t="shared" si="83"/>
        <v>0</v>
      </c>
      <c r="I213" s="412">
        <f t="shared" si="83"/>
        <v>0</v>
      </c>
      <c r="J213" s="412">
        <f t="shared" si="83"/>
        <v>0</v>
      </c>
      <c r="K213" s="412">
        <f t="shared" si="83"/>
        <v>0</v>
      </c>
      <c r="L213" s="412">
        <f t="shared" si="83"/>
        <v>0</v>
      </c>
      <c r="M213" s="412">
        <f t="shared" si="83"/>
        <v>0</v>
      </c>
      <c r="N213" s="412">
        <f t="shared" si="83"/>
        <v>100</v>
      </c>
      <c r="O213" s="410">
        <f t="shared" si="78"/>
        <v>12857</v>
      </c>
      <c r="P213" s="410">
        <f t="shared" si="79"/>
        <v>0</v>
      </c>
      <c r="Q213" s="410">
        <f>C213-'[1]5.3'!C212</f>
        <v>0</v>
      </c>
    </row>
    <row r="214" spans="1:17" x14ac:dyDescent="0.2">
      <c r="A214" s="428" t="s">
        <v>617</v>
      </c>
      <c r="B214" s="411" t="s">
        <v>568</v>
      </c>
      <c r="C214" s="412"/>
      <c r="D214" s="412"/>
      <c r="E214" s="427"/>
      <c r="F214" s="427"/>
      <c r="G214" s="427"/>
      <c r="H214" s="427"/>
      <c r="I214" s="427"/>
      <c r="J214" s="427"/>
      <c r="K214" s="427"/>
      <c r="L214" s="427"/>
      <c r="M214" s="427"/>
      <c r="N214" s="427"/>
      <c r="O214" s="410">
        <f t="shared" si="78"/>
        <v>0</v>
      </c>
      <c r="P214" s="410">
        <f t="shared" si="79"/>
        <v>0</v>
      </c>
      <c r="Q214" s="410">
        <f>C214-'[1]5.3'!C213</f>
        <v>0</v>
      </c>
    </row>
    <row r="215" spans="1:17" x14ac:dyDescent="0.2">
      <c r="A215" s="411" t="s">
        <v>569</v>
      </c>
      <c r="B215" s="411"/>
      <c r="C215" s="412">
        <f>SUM(D215:N215)</f>
        <v>10763</v>
      </c>
      <c r="D215" s="412">
        <f>'[1]5.3'!C214-'4.3'!E215-'4.3'!F215-'4.3'!G215-'4.3'!H215-'4.3'!I215-'4.3'!J215-'4.3'!K215-'4.3'!L215-'4.3'!M215-'4.3'!N215</f>
        <v>10763</v>
      </c>
      <c r="E215" s="412"/>
      <c r="F215" s="412"/>
      <c r="G215" s="427"/>
      <c r="H215" s="427"/>
      <c r="I215" s="427"/>
      <c r="J215" s="427"/>
      <c r="K215" s="427"/>
      <c r="L215" s="427"/>
      <c r="M215" s="427"/>
      <c r="N215" s="427"/>
      <c r="O215" s="410">
        <f t="shared" si="78"/>
        <v>10763</v>
      </c>
      <c r="P215" s="410">
        <f t="shared" si="79"/>
        <v>0</v>
      </c>
      <c r="Q215" s="410">
        <f>C215-'[1]5.3'!C214</f>
        <v>0</v>
      </c>
    </row>
    <row r="216" spans="1:17" x14ac:dyDescent="0.2">
      <c r="A216" s="411" t="s">
        <v>581</v>
      </c>
      <c r="B216" s="411"/>
      <c r="C216" s="412">
        <v>100</v>
      </c>
      <c r="D216" s="412"/>
      <c r="E216" s="412"/>
      <c r="F216" s="412"/>
      <c r="G216" s="427"/>
      <c r="H216" s="427"/>
      <c r="I216" s="427"/>
      <c r="J216" s="427"/>
      <c r="K216" s="427"/>
      <c r="L216" s="427"/>
      <c r="M216" s="427"/>
      <c r="N216" s="427">
        <v>100</v>
      </c>
      <c r="O216" s="410">
        <f t="shared" si="78"/>
        <v>100</v>
      </c>
      <c r="P216" s="410">
        <f t="shared" si="79"/>
        <v>0</v>
      </c>
      <c r="Q216" s="410">
        <f>C216-'[1]5.3'!C215</f>
        <v>0</v>
      </c>
    </row>
    <row r="217" spans="1:17" x14ac:dyDescent="0.2">
      <c r="A217" s="411" t="s">
        <v>578</v>
      </c>
      <c r="B217" s="411"/>
      <c r="C217" s="412">
        <f>SUM(C216)</f>
        <v>100</v>
      </c>
      <c r="D217" s="412">
        <f t="shared" ref="D217:N217" si="84">SUM(D216)</f>
        <v>0</v>
      </c>
      <c r="E217" s="412">
        <f t="shared" si="84"/>
        <v>0</v>
      </c>
      <c r="F217" s="412">
        <f t="shared" si="84"/>
        <v>0</v>
      </c>
      <c r="G217" s="412">
        <f t="shared" si="84"/>
        <v>0</v>
      </c>
      <c r="H217" s="412">
        <f t="shared" si="84"/>
        <v>0</v>
      </c>
      <c r="I217" s="412">
        <f t="shared" si="84"/>
        <v>0</v>
      </c>
      <c r="J217" s="412">
        <f t="shared" si="84"/>
        <v>0</v>
      </c>
      <c r="K217" s="412">
        <f t="shared" si="84"/>
        <v>0</v>
      </c>
      <c r="L217" s="412">
        <f t="shared" si="84"/>
        <v>0</v>
      </c>
      <c r="M217" s="412">
        <f t="shared" si="84"/>
        <v>0</v>
      </c>
      <c r="N217" s="412">
        <f t="shared" si="84"/>
        <v>100</v>
      </c>
      <c r="O217" s="410">
        <f t="shared" si="78"/>
        <v>100</v>
      </c>
      <c r="P217" s="410">
        <f t="shared" si="79"/>
        <v>0</v>
      </c>
      <c r="Q217" s="410">
        <f>C217-'[1]5.3'!C216</f>
        <v>0</v>
      </c>
    </row>
    <row r="218" spans="1:17" x14ac:dyDescent="0.2">
      <c r="A218" s="411" t="s">
        <v>573</v>
      </c>
      <c r="B218" s="411"/>
      <c r="C218" s="412">
        <f>C215+C217</f>
        <v>10863</v>
      </c>
      <c r="D218" s="412">
        <f t="shared" ref="D218:N218" si="85">D215+D217</f>
        <v>10763</v>
      </c>
      <c r="E218" s="412">
        <f t="shared" si="85"/>
        <v>0</v>
      </c>
      <c r="F218" s="412">
        <f t="shared" si="85"/>
        <v>0</v>
      </c>
      <c r="G218" s="412">
        <f t="shared" si="85"/>
        <v>0</v>
      </c>
      <c r="H218" s="412">
        <f t="shared" si="85"/>
        <v>0</v>
      </c>
      <c r="I218" s="412">
        <f t="shared" si="85"/>
        <v>0</v>
      </c>
      <c r="J218" s="412">
        <f t="shared" si="85"/>
        <v>0</v>
      </c>
      <c r="K218" s="412">
        <f t="shared" si="85"/>
        <v>0</v>
      </c>
      <c r="L218" s="412">
        <f t="shared" si="85"/>
        <v>0</v>
      </c>
      <c r="M218" s="412">
        <f t="shared" si="85"/>
        <v>0</v>
      </c>
      <c r="N218" s="412">
        <f t="shared" si="85"/>
        <v>100</v>
      </c>
      <c r="O218" s="410">
        <f t="shared" si="78"/>
        <v>10863</v>
      </c>
      <c r="P218" s="410">
        <f t="shared" si="79"/>
        <v>0</v>
      </c>
      <c r="Q218" s="410">
        <f>C218-'[1]5.3'!C217</f>
        <v>0</v>
      </c>
    </row>
    <row r="219" spans="1:17" x14ac:dyDescent="0.2">
      <c r="A219" s="428" t="s">
        <v>618</v>
      </c>
      <c r="B219" s="411" t="s">
        <v>568</v>
      </c>
      <c r="C219" s="412"/>
      <c r="D219" s="412"/>
      <c r="E219" s="427"/>
      <c r="F219" s="427"/>
      <c r="G219" s="427"/>
      <c r="H219" s="427"/>
      <c r="I219" s="427"/>
      <c r="J219" s="427"/>
      <c r="K219" s="427"/>
      <c r="L219" s="427"/>
      <c r="M219" s="427"/>
      <c r="N219" s="427"/>
      <c r="O219" s="410">
        <f t="shared" si="78"/>
        <v>0</v>
      </c>
      <c r="P219" s="410">
        <f t="shared" si="79"/>
        <v>0</v>
      </c>
      <c r="Q219" s="410">
        <f>C219-'[1]5.3'!C218</f>
        <v>0</v>
      </c>
    </row>
    <row r="220" spans="1:17" x14ac:dyDescent="0.2">
      <c r="A220" s="411" t="s">
        <v>569</v>
      </c>
      <c r="B220" s="411"/>
      <c r="C220" s="412">
        <f>SUM(D220:N220)</f>
        <v>5229</v>
      </c>
      <c r="D220" s="412">
        <f>'[1]5.3'!C219-'4.3'!E220-'4.3'!F220-'4.3'!G220-'4.3'!H220-'4.3'!I220-'4.3'!J220-'4.3'!K220-'4.3'!L220-'4.3'!M220-'4.3'!N220</f>
        <v>5229</v>
      </c>
      <c r="E220" s="412"/>
      <c r="F220" s="412"/>
      <c r="G220" s="427"/>
      <c r="H220" s="427"/>
      <c r="I220" s="427"/>
      <c r="J220" s="427"/>
      <c r="K220" s="427"/>
      <c r="L220" s="427"/>
      <c r="M220" s="427"/>
      <c r="N220" s="427"/>
      <c r="O220" s="410">
        <f t="shared" si="78"/>
        <v>5229</v>
      </c>
      <c r="P220" s="410">
        <f t="shared" si="79"/>
        <v>0</v>
      </c>
      <c r="Q220" s="410">
        <f>C220-'[1]5.3'!C219</f>
        <v>0</v>
      </c>
    </row>
    <row r="221" spans="1:17" x14ac:dyDescent="0.2">
      <c r="A221" s="411" t="s">
        <v>578</v>
      </c>
      <c r="B221" s="411"/>
      <c r="C221" s="412">
        <v>0</v>
      </c>
      <c r="D221" s="412"/>
      <c r="E221" s="412"/>
      <c r="F221" s="412"/>
      <c r="G221" s="412"/>
      <c r="H221" s="412"/>
      <c r="I221" s="412"/>
      <c r="J221" s="412"/>
      <c r="K221" s="412"/>
      <c r="L221" s="412"/>
      <c r="M221" s="412"/>
      <c r="N221" s="412"/>
      <c r="O221" s="410">
        <f t="shared" si="78"/>
        <v>0</v>
      </c>
      <c r="P221" s="410">
        <f t="shared" si="79"/>
        <v>0</v>
      </c>
      <c r="Q221" s="410">
        <f>C221-'[1]5.3'!C220</f>
        <v>0</v>
      </c>
    </row>
    <row r="222" spans="1:17" x14ac:dyDescent="0.2">
      <c r="A222" s="411" t="s">
        <v>573</v>
      </c>
      <c r="B222" s="411"/>
      <c r="C222" s="412">
        <f>C220+C221</f>
        <v>5229</v>
      </c>
      <c r="D222" s="412">
        <f t="shared" ref="D222:N222" si="86">D220+D221</f>
        <v>5229</v>
      </c>
      <c r="E222" s="412">
        <f t="shared" si="86"/>
        <v>0</v>
      </c>
      <c r="F222" s="412">
        <f t="shared" si="86"/>
        <v>0</v>
      </c>
      <c r="G222" s="412">
        <f t="shared" si="86"/>
        <v>0</v>
      </c>
      <c r="H222" s="412">
        <f t="shared" si="86"/>
        <v>0</v>
      </c>
      <c r="I222" s="412">
        <f t="shared" si="86"/>
        <v>0</v>
      </c>
      <c r="J222" s="412">
        <f t="shared" si="86"/>
        <v>0</v>
      </c>
      <c r="K222" s="412">
        <f t="shared" si="86"/>
        <v>0</v>
      </c>
      <c r="L222" s="412">
        <f t="shared" si="86"/>
        <v>0</v>
      </c>
      <c r="M222" s="412">
        <f t="shared" si="86"/>
        <v>0</v>
      </c>
      <c r="N222" s="412">
        <f t="shared" si="86"/>
        <v>0</v>
      </c>
      <c r="O222" s="410">
        <f t="shared" si="78"/>
        <v>5229</v>
      </c>
      <c r="P222" s="410">
        <f t="shared" si="79"/>
        <v>0</v>
      </c>
      <c r="Q222" s="410">
        <f>C222-'[1]5.3'!C221</f>
        <v>0</v>
      </c>
    </row>
    <row r="223" spans="1:17" x14ac:dyDescent="0.2">
      <c r="A223" s="428" t="s">
        <v>619</v>
      </c>
      <c r="B223" s="411" t="s">
        <v>568</v>
      </c>
      <c r="C223" s="412"/>
      <c r="D223" s="412"/>
      <c r="E223" s="427"/>
      <c r="F223" s="427"/>
      <c r="G223" s="427"/>
      <c r="H223" s="427"/>
      <c r="I223" s="427"/>
      <c r="J223" s="427"/>
      <c r="K223" s="427"/>
      <c r="L223" s="427"/>
      <c r="M223" s="427"/>
      <c r="N223" s="427"/>
      <c r="O223" s="410">
        <f t="shared" si="78"/>
        <v>0</v>
      </c>
      <c r="P223" s="410">
        <f t="shared" si="79"/>
        <v>0</v>
      </c>
      <c r="Q223" s="410">
        <f>C223-'[1]5.3'!C222</f>
        <v>0</v>
      </c>
    </row>
    <row r="224" spans="1:17" x14ac:dyDescent="0.2">
      <c r="A224" s="411" t="s">
        <v>569</v>
      </c>
      <c r="B224" s="411"/>
      <c r="C224" s="412">
        <f>SUM(D224:N224)</f>
        <v>32</v>
      </c>
      <c r="D224" s="412">
        <f>'[1]5.3'!C223-'4.3'!E224-'4.3'!F224-'4.3'!G224-'4.3'!H224-'4.3'!I224-'4.3'!J224-'4.3'!K224-'4.3'!L224-'4.3'!M224-'4.3'!N224</f>
        <v>32</v>
      </c>
      <c r="E224" s="412"/>
      <c r="F224" s="412"/>
      <c r="G224" s="427"/>
      <c r="H224" s="427"/>
      <c r="I224" s="427"/>
      <c r="J224" s="427"/>
      <c r="K224" s="427"/>
      <c r="L224" s="427"/>
      <c r="M224" s="427"/>
      <c r="N224" s="427"/>
      <c r="O224" s="410">
        <f t="shared" si="78"/>
        <v>32</v>
      </c>
      <c r="P224" s="410">
        <f t="shared" si="79"/>
        <v>0</v>
      </c>
      <c r="Q224" s="410">
        <f>C224-'[1]5.3'!C223</f>
        <v>0</v>
      </c>
    </row>
    <row r="225" spans="1:17" x14ac:dyDescent="0.2">
      <c r="A225" s="411" t="s">
        <v>578</v>
      </c>
      <c r="B225" s="411"/>
      <c r="C225" s="412">
        <v>0</v>
      </c>
      <c r="D225" s="412"/>
      <c r="E225" s="412"/>
      <c r="F225" s="412"/>
      <c r="G225" s="412"/>
      <c r="H225" s="412"/>
      <c r="I225" s="412"/>
      <c r="J225" s="412"/>
      <c r="K225" s="412"/>
      <c r="L225" s="412"/>
      <c r="M225" s="412"/>
      <c r="N225" s="412"/>
      <c r="O225" s="410">
        <f t="shared" si="78"/>
        <v>0</v>
      </c>
      <c r="P225" s="410">
        <f t="shared" si="79"/>
        <v>0</v>
      </c>
      <c r="Q225" s="410">
        <f>C225-'[1]5.3'!C224</f>
        <v>0</v>
      </c>
    </row>
    <row r="226" spans="1:17" x14ac:dyDescent="0.2">
      <c r="A226" s="411" t="s">
        <v>573</v>
      </c>
      <c r="B226" s="411"/>
      <c r="C226" s="412">
        <f>C224+C225</f>
        <v>32</v>
      </c>
      <c r="D226" s="412">
        <f t="shared" ref="D226:N226" si="87">D224+D225</f>
        <v>32</v>
      </c>
      <c r="E226" s="412">
        <f t="shared" si="87"/>
        <v>0</v>
      </c>
      <c r="F226" s="412">
        <f t="shared" si="87"/>
        <v>0</v>
      </c>
      <c r="G226" s="412">
        <f t="shared" si="87"/>
        <v>0</v>
      </c>
      <c r="H226" s="412">
        <f t="shared" si="87"/>
        <v>0</v>
      </c>
      <c r="I226" s="412">
        <f t="shared" si="87"/>
        <v>0</v>
      </c>
      <c r="J226" s="412">
        <f t="shared" si="87"/>
        <v>0</v>
      </c>
      <c r="K226" s="412">
        <f t="shared" si="87"/>
        <v>0</v>
      </c>
      <c r="L226" s="412">
        <f t="shared" si="87"/>
        <v>0</v>
      </c>
      <c r="M226" s="412">
        <f t="shared" si="87"/>
        <v>0</v>
      </c>
      <c r="N226" s="412">
        <f t="shared" si="87"/>
        <v>0</v>
      </c>
      <c r="O226" s="410">
        <f t="shared" si="78"/>
        <v>32</v>
      </c>
      <c r="P226" s="410">
        <f t="shared" si="79"/>
        <v>0</v>
      </c>
      <c r="Q226" s="410">
        <f>C226-'[1]5.3'!C225</f>
        <v>0</v>
      </c>
    </row>
    <row r="227" spans="1:17" ht="38.25" x14ac:dyDescent="0.2">
      <c r="A227" s="429" t="s">
        <v>620</v>
      </c>
      <c r="B227" s="411" t="s">
        <v>568</v>
      </c>
      <c r="C227" s="412"/>
      <c r="D227" s="412"/>
      <c r="E227" s="427"/>
      <c r="F227" s="427"/>
      <c r="G227" s="427"/>
      <c r="H227" s="427"/>
      <c r="I227" s="427"/>
      <c r="J227" s="427"/>
      <c r="K227" s="427"/>
      <c r="L227" s="427"/>
      <c r="M227" s="427"/>
      <c r="N227" s="427"/>
      <c r="O227" s="410">
        <f t="shared" si="78"/>
        <v>0</v>
      </c>
      <c r="P227" s="410">
        <f t="shared" si="79"/>
        <v>0</v>
      </c>
      <c r="Q227" s="410">
        <f>C227-'[1]5.3'!C226</f>
        <v>0</v>
      </c>
    </row>
    <row r="228" spans="1:17" x14ac:dyDescent="0.2">
      <c r="A228" s="411" t="s">
        <v>569</v>
      </c>
      <c r="B228" s="411"/>
      <c r="C228" s="412">
        <f>SUM(D228:N228)</f>
        <v>2400</v>
      </c>
      <c r="D228" s="412">
        <f>'[1]5.3'!C227-'4.3'!E228-'4.3'!F228-'4.3'!G228-'4.3'!H228-'4.3'!I228-'4.3'!J228-'4.3'!K228-'4.3'!L228-'4.3'!M228-'4.3'!N228</f>
        <v>368</v>
      </c>
      <c r="E228" s="412"/>
      <c r="F228" s="412"/>
      <c r="G228" s="427"/>
      <c r="H228" s="427"/>
      <c r="I228" s="427"/>
      <c r="J228" s="427">
        <v>2032</v>
      </c>
      <c r="K228" s="427"/>
      <c r="L228" s="427"/>
      <c r="M228" s="427"/>
      <c r="N228" s="427"/>
      <c r="O228" s="410">
        <f t="shared" si="78"/>
        <v>2400</v>
      </c>
      <c r="P228" s="410">
        <f t="shared" si="79"/>
        <v>0</v>
      </c>
      <c r="Q228" s="410">
        <f>C228-'[1]5.3'!C227</f>
        <v>0</v>
      </c>
    </row>
    <row r="229" spans="1:17" x14ac:dyDescent="0.2">
      <c r="A229" s="411" t="s">
        <v>578</v>
      </c>
      <c r="B229" s="411"/>
      <c r="C229" s="412">
        <v>0</v>
      </c>
      <c r="D229" s="412"/>
      <c r="E229" s="412"/>
      <c r="F229" s="412"/>
      <c r="G229" s="412"/>
      <c r="H229" s="412"/>
      <c r="I229" s="412"/>
      <c r="J229" s="412"/>
      <c r="K229" s="412"/>
      <c r="L229" s="412"/>
      <c r="M229" s="412"/>
      <c r="N229" s="412"/>
      <c r="O229" s="410">
        <f t="shared" si="78"/>
        <v>0</v>
      </c>
      <c r="P229" s="410">
        <f t="shared" si="79"/>
        <v>0</v>
      </c>
      <c r="Q229" s="410">
        <f>C229-'[1]5.3'!C228</f>
        <v>0</v>
      </c>
    </row>
    <row r="230" spans="1:17" x14ac:dyDescent="0.2">
      <c r="A230" s="413" t="s">
        <v>573</v>
      </c>
      <c r="B230" s="411"/>
      <c r="C230" s="412">
        <f>C228+C229</f>
        <v>2400</v>
      </c>
      <c r="D230" s="412">
        <f t="shared" ref="D230:N230" si="88">D228+D229</f>
        <v>368</v>
      </c>
      <c r="E230" s="412">
        <f t="shared" si="88"/>
        <v>0</v>
      </c>
      <c r="F230" s="412">
        <f t="shared" si="88"/>
        <v>0</v>
      </c>
      <c r="G230" s="412">
        <f t="shared" si="88"/>
        <v>0</v>
      </c>
      <c r="H230" s="412">
        <f t="shared" si="88"/>
        <v>0</v>
      </c>
      <c r="I230" s="412">
        <f t="shared" si="88"/>
        <v>0</v>
      </c>
      <c r="J230" s="412">
        <f t="shared" si="88"/>
        <v>2032</v>
      </c>
      <c r="K230" s="412">
        <f t="shared" si="88"/>
        <v>0</v>
      </c>
      <c r="L230" s="412">
        <f t="shared" si="88"/>
        <v>0</v>
      </c>
      <c r="M230" s="412">
        <f t="shared" si="88"/>
        <v>0</v>
      </c>
      <c r="N230" s="412">
        <f t="shared" si="88"/>
        <v>0</v>
      </c>
      <c r="O230" s="410">
        <f t="shared" si="78"/>
        <v>2400</v>
      </c>
      <c r="P230" s="410">
        <f t="shared" si="79"/>
        <v>0</v>
      </c>
      <c r="Q230" s="410">
        <f>C230-'[1]5.3'!C229</f>
        <v>0</v>
      </c>
    </row>
    <row r="231" spans="1:17" s="433" customFormat="1" x14ac:dyDescent="0.2">
      <c r="A231" s="430" t="s">
        <v>621</v>
      </c>
      <c r="B231" s="431"/>
      <c r="C231" s="432"/>
      <c r="D231" s="432"/>
      <c r="E231" s="432"/>
      <c r="F231" s="432"/>
      <c r="G231" s="432"/>
      <c r="H231" s="432"/>
      <c r="I231" s="432"/>
      <c r="J231" s="432"/>
      <c r="K231" s="432"/>
      <c r="L231" s="432"/>
      <c r="M231" s="432"/>
      <c r="N231" s="432"/>
      <c r="O231" s="410">
        <f t="shared" si="78"/>
        <v>0</v>
      </c>
      <c r="P231" s="410">
        <f t="shared" si="79"/>
        <v>0</v>
      </c>
      <c r="Q231" s="410">
        <f>C231-'[1]5.3'!C230</f>
        <v>0</v>
      </c>
    </row>
    <row r="232" spans="1:17" s="397" customFormat="1" x14ac:dyDescent="0.2">
      <c r="A232" s="411" t="s">
        <v>569</v>
      </c>
      <c r="B232" s="418"/>
      <c r="C232" s="434">
        <f>C13+C19+C25+C31+C44+C64+C69+C94+C99</f>
        <v>1514243</v>
      </c>
      <c r="D232" s="434">
        <f>D13+D19+D25+D31+D44+D64+D69+D94+D99</f>
        <v>1223718</v>
      </c>
      <c r="E232" s="434">
        <f>E13+E19+E25+E31+E44+E64+E69+E94+E99</f>
        <v>46216</v>
      </c>
      <c r="F232" s="434"/>
      <c r="G232" s="434">
        <f>G13+G19+G25+G31+G44+G64+G69+G94+G99</f>
        <v>2100</v>
      </c>
      <c r="H232" s="434"/>
      <c r="I232" s="434">
        <f t="shared" ref="I232:N232" si="89">I13+I19+I25+I31+I44+I64+I69+I94+I99</f>
        <v>0</v>
      </c>
      <c r="J232" s="434">
        <f t="shared" si="89"/>
        <v>240109</v>
      </c>
      <c r="K232" s="434">
        <f t="shared" si="89"/>
        <v>0</v>
      </c>
      <c r="L232" s="434">
        <f t="shared" si="89"/>
        <v>0</v>
      </c>
      <c r="M232" s="434">
        <f t="shared" si="89"/>
        <v>0</v>
      </c>
      <c r="N232" s="434">
        <f t="shared" si="89"/>
        <v>2100</v>
      </c>
      <c r="O232" s="410">
        <f t="shared" si="78"/>
        <v>1514243</v>
      </c>
      <c r="P232" s="410">
        <f t="shared" si="79"/>
        <v>0</v>
      </c>
      <c r="Q232" s="410">
        <f>C232-'[1]5.3'!C231</f>
        <v>0</v>
      </c>
    </row>
    <row r="233" spans="1:17" x14ac:dyDescent="0.2">
      <c r="A233" s="411" t="s">
        <v>578</v>
      </c>
      <c r="B233" s="411"/>
      <c r="C233" s="412">
        <f t="shared" ref="C233:N234" si="90">C16+C22+C28+C32+C45+C66+C70+C96+C100</f>
        <v>59289</v>
      </c>
      <c r="D233" s="412">
        <f t="shared" si="90"/>
        <v>5601</v>
      </c>
      <c r="E233" s="412">
        <f t="shared" si="90"/>
        <v>14297</v>
      </c>
      <c r="F233" s="412">
        <f t="shared" si="90"/>
        <v>0</v>
      </c>
      <c r="G233" s="412">
        <f t="shared" si="90"/>
        <v>0</v>
      </c>
      <c r="H233" s="412">
        <f t="shared" si="90"/>
        <v>0</v>
      </c>
      <c r="I233" s="412">
        <f t="shared" si="90"/>
        <v>0</v>
      </c>
      <c r="J233" s="412">
        <f t="shared" si="90"/>
        <v>0</v>
      </c>
      <c r="K233" s="412">
        <f t="shared" si="90"/>
        <v>0</v>
      </c>
      <c r="L233" s="412">
        <f t="shared" si="90"/>
        <v>0</v>
      </c>
      <c r="M233" s="412">
        <f t="shared" si="90"/>
        <v>0</v>
      </c>
      <c r="N233" s="412">
        <f t="shared" si="90"/>
        <v>39391</v>
      </c>
      <c r="O233" s="410">
        <f t="shared" si="78"/>
        <v>59289</v>
      </c>
      <c r="P233" s="410">
        <f t="shared" si="79"/>
        <v>0</v>
      </c>
      <c r="Q233" s="410">
        <f>C233-'[1]5.3'!C232</f>
        <v>0</v>
      </c>
    </row>
    <row r="234" spans="1:17" x14ac:dyDescent="0.2">
      <c r="A234" s="413" t="s">
        <v>573</v>
      </c>
      <c r="B234" s="411"/>
      <c r="C234" s="412">
        <f t="shared" si="90"/>
        <v>1573532</v>
      </c>
      <c r="D234" s="412">
        <f t="shared" si="90"/>
        <v>1229319</v>
      </c>
      <c r="E234" s="412">
        <f t="shared" si="90"/>
        <v>60513</v>
      </c>
      <c r="F234" s="412">
        <f t="shared" si="90"/>
        <v>0</v>
      </c>
      <c r="G234" s="412">
        <f t="shared" si="90"/>
        <v>2100</v>
      </c>
      <c r="H234" s="412">
        <f t="shared" si="90"/>
        <v>0</v>
      </c>
      <c r="I234" s="412">
        <f t="shared" si="90"/>
        <v>0</v>
      </c>
      <c r="J234" s="412">
        <f t="shared" si="90"/>
        <v>240109</v>
      </c>
      <c r="K234" s="412">
        <f t="shared" si="90"/>
        <v>0</v>
      </c>
      <c r="L234" s="412">
        <f t="shared" si="90"/>
        <v>0</v>
      </c>
      <c r="M234" s="412">
        <f t="shared" si="90"/>
        <v>0</v>
      </c>
      <c r="N234" s="412">
        <f t="shared" si="90"/>
        <v>41491</v>
      </c>
      <c r="O234" s="410">
        <f t="shared" ref="O234:O243" si="91">SUM(D234:N234)</f>
        <v>1573532</v>
      </c>
      <c r="P234" s="410">
        <f t="shared" si="79"/>
        <v>0</v>
      </c>
      <c r="Q234" s="410">
        <f>C234-'[1]5.3'!C233</f>
        <v>0</v>
      </c>
    </row>
    <row r="235" spans="1:17" x14ac:dyDescent="0.2">
      <c r="A235" s="430" t="s">
        <v>146</v>
      </c>
      <c r="B235" s="435"/>
      <c r="C235" s="436"/>
      <c r="D235" s="436"/>
      <c r="E235" s="436"/>
      <c r="F235" s="436"/>
      <c r="G235" s="436"/>
      <c r="H235" s="436"/>
      <c r="I235" s="436"/>
      <c r="J235" s="436"/>
      <c r="K235" s="436"/>
      <c r="L235" s="436"/>
      <c r="M235" s="436"/>
      <c r="N235" s="436"/>
      <c r="O235" s="410">
        <f t="shared" si="91"/>
        <v>0</v>
      </c>
      <c r="P235" s="410">
        <f t="shared" si="79"/>
        <v>0</v>
      </c>
      <c r="Q235" s="410">
        <f>C235-'[1]5.3'!C234</f>
        <v>0</v>
      </c>
    </row>
    <row r="236" spans="1:17" x14ac:dyDescent="0.2">
      <c r="A236" s="411" t="s">
        <v>569</v>
      </c>
      <c r="B236" s="437"/>
      <c r="C236" s="421">
        <f>C13+C19+C25+C31+C64+C77+C81+C85+C94+C103+C108+C116+C121+C126+C131+C136+C141+C146+C151+C156+C166+C186+C196+C205+C215+C220+C224+C228+C90+C191+C210+C161</f>
        <v>1088518</v>
      </c>
      <c r="D236" s="421">
        <f>D13+D19+D25+D31+D64+D77+D81+D85+D94+D103+D108+D116+D121+D126+D131+D136+D141+D146+D151+D156+D166+D186+D196+D205+D215+D220+D224+D228+D90+D191+D210+D161</f>
        <v>964731</v>
      </c>
      <c r="E236" s="421">
        <f>E13+E19+E25+E31+E64+E77+E81+E85+E94+E103+E108+E116+E121+E126+E131+E136+E141+E146+E151+E156+E166+E186+E196+E205+E215+E220+E224+E228+E90+E191+E210+E161</f>
        <v>46216</v>
      </c>
      <c r="F236" s="421"/>
      <c r="G236" s="421">
        <f>G13+G19+G25+G31+G64+G77+G81+G85+G94+G103+G108+G116+G121+G126+G131+G136+G141+G146+G151+G156+G166+G186+G196+G205+G215+G220+G224+G228+G90+G191+G210+G161</f>
        <v>0</v>
      </c>
      <c r="H236" s="421"/>
      <c r="I236" s="421">
        <f t="shared" ref="I236:N236" si="92">I13+I19+I25+I31+I64+I77+I81+I85+I94+I103+I108+I116+I121+I126+I131+I136+I141+I146+I151+I156+I166+I186+I196+I205+I215+I220+I224+I228+I90+I191+I210+I161</f>
        <v>0</v>
      </c>
      <c r="J236" s="421">
        <f t="shared" si="92"/>
        <v>77571</v>
      </c>
      <c r="K236" s="421">
        <f t="shared" si="92"/>
        <v>0</v>
      </c>
      <c r="L236" s="421">
        <f t="shared" si="92"/>
        <v>0</v>
      </c>
      <c r="M236" s="421">
        <f t="shared" si="92"/>
        <v>0</v>
      </c>
      <c r="N236" s="421">
        <f t="shared" si="92"/>
        <v>0</v>
      </c>
      <c r="O236" s="410">
        <f t="shared" si="91"/>
        <v>1088518</v>
      </c>
      <c r="P236" s="410">
        <f t="shared" si="79"/>
        <v>0</v>
      </c>
      <c r="Q236" s="410">
        <f>C236-'[1]5.3'!C235</f>
        <v>0</v>
      </c>
    </row>
    <row r="237" spans="1:17" x14ac:dyDescent="0.2">
      <c r="A237" s="411" t="s">
        <v>578</v>
      </c>
      <c r="B237" s="411"/>
      <c r="C237" s="412">
        <f t="shared" ref="C237:N237" si="93">C16+C22+C28+C32+C61+C66+C74+C78+C82+C87+C91+C96+C105+C109+C118+C123+C128+C133+C138+C143+C148+C153+C158+C163+C168+C183+C188+C193+C197+C207+C212+C217+C221+C225+C229</f>
        <v>56836</v>
      </c>
      <c r="D237" s="412">
        <f t="shared" si="93"/>
        <v>12009</v>
      </c>
      <c r="E237" s="412">
        <f t="shared" si="93"/>
        <v>14297</v>
      </c>
      <c r="F237" s="412">
        <f t="shared" si="93"/>
        <v>0</v>
      </c>
      <c r="G237" s="412">
        <f t="shared" si="93"/>
        <v>0</v>
      </c>
      <c r="H237" s="412">
        <f t="shared" si="93"/>
        <v>0</v>
      </c>
      <c r="I237" s="412">
        <f t="shared" si="93"/>
        <v>0</v>
      </c>
      <c r="J237" s="412">
        <f t="shared" si="93"/>
        <v>0</v>
      </c>
      <c r="K237" s="412">
        <f t="shared" si="93"/>
        <v>0</v>
      </c>
      <c r="L237" s="412">
        <f t="shared" si="93"/>
        <v>0</v>
      </c>
      <c r="M237" s="412">
        <f t="shared" si="93"/>
        <v>0</v>
      </c>
      <c r="N237" s="412">
        <f t="shared" si="93"/>
        <v>30530</v>
      </c>
      <c r="O237" s="410">
        <f t="shared" si="91"/>
        <v>56836</v>
      </c>
      <c r="P237" s="410">
        <f t="shared" si="79"/>
        <v>0</v>
      </c>
      <c r="Q237" s="410">
        <f>C237-'[1]5.3'!C236</f>
        <v>0</v>
      </c>
    </row>
    <row r="238" spans="1:17" x14ac:dyDescent="0.2">
      <c r="A238" s="413" t="s">
        <v>573</v>
      </c>
      <c r="B238" s="411"/>
      <c r="C238" s="412">
        <f t="shared" ref="C238:N238" si="94">C17+C23+C29+C33+C62+C67+C79+C83+C88+C92+C97+C106+C110+C119+C124+C129+C134+C139+C144+C149+C154+C159+C164+C169+C184+C189+C194+C198+C208+C213+C218+C222+C226+C230</f>
        <v>1145354</v>
      </c>
      <c r="D238" s="412">
        <f t="shared" si="94"/>
        <v>976740</v>
      </c>
      <c r="E238" s="412">
        <f t="shared" si="94"/>
        <v>60513</v>
      </c>
      <c r="F238" s="412">
        <f t="shared" si="94"/>
        <v>0</v>
      </c>
      <c r="G238" s="412">
        <f t="shared" si="94"/>
        <v>0</v>
      </c>
      <c r="H238" s="412">
        <f t="shared" si="94"/>
        <v>0</v>
      </c>
      <c r="I238" s="412">
        <f t="shared" si="94"/>
        <v>0</v>
      </c>
      <c r="J238" s="412">
        <f t="shared" si="94"/>
        <v>77571</v>
      </c>
      <c r="K238" s="412">
        <f t="shared" si="94"/>
        <v>0</v>
      </c>
      <c r="L238" s="412">
        <f t="shared" si="94"/>
        <v>0</v>
      </c>
      <c r="M238" s="412">
        <f t="shared" si="94"/>
        <v>0</v>
      </c>
      <c r="N238" s="412">
        <f t="shared" si="94"/>
        <v>30530</v>
      </c>
      <c r="O238" s="410">
        <f t="shared" si="91"/>
        <v>1145354</v>
      </c>
      <c r="P238" s="410">
        <f t="shared" si="79"/>
        <v>0</v>
      </c>
      <c r="Q238" s="410">
        <f>C238-'[1]5.3'!C237</f>
        <v>0</v>
      </c>
    </row>
    <row r="239" spans="1:17" x14ac:dyDescent="0.2">
      <c r="A239" s="430" t="s">
        <v>147</v>
      </c>
      <c r="B239" s="435"/>
      <c r="C239" s="436"/>
      <c r="D239" s="436"/>
      <c r="E239" s="436"/>
      <c r="F239" s="436"/>
      <c r="G239" s="436"/>
      <c r="H239" s="436"/>
      <c r="I239" s="436"/>
      <c r="J239" s="436"/>
      <c r="K239" s="436"/>
      <c r="L239" s="436"/>
      <c r="M239" s="436"/>
      <c r="N239" s="436"/>
      <c r="O239" s="410">
        <f t="shared" si="91"/>
        <v>0</v>
      </c>
      <c r="P239" s="410">
        <f t="shared" si="79"/>
        <v>0</v>
      </c>
      <c r="Q239" s="410">
        <f>C239-'[1]5.3'!C238</f>
        <v>0</v>
      </c>
    </row>
    <row r="240" spans="1:17" x14ac:dyDescent="0.2">
      <c r="A240" s="411" t="s">
        <v>569</v>
      </c>
      <c r="B240" s="437"/>
      <c r="C240" s="421">
        <f>C44+C73+C171+C176+C200</f>
        <v>425725</v>
      </c>
      <c r="D240" s="421">
        <f>D44+D73+D171+D176+D200</f>
        <v>258987</v>
      </c>
      <c r="E240" s="421">
        <f>E44+E73+E171+E176+E200</f>
        <v>0</v>
      </c>
      <c r="F240" s="421"/>
      <c r="G240" s="421">
        <f>G44+G73+G171+G176+G200</f>
        <v>2100</v>
      </c>
      <c r="H240" s="421"/>
      <c r="I240" s="421">
        <f t="shared" ref="I240:N240" si="95">I44+I73+I171+I176+I200</f>
        <v>0</v>
      </c>
      <c r="J240" s="421">
        <f t="shared" si="95"/>
        <v>162538</v>
      </c>
      <c r="K240" s="421">
        <f t="shared" si="95"/>
        <v>0</v>
      </c>
      <c r="L240" s="421">
        <f t="shared" si="95"/>
        <v>0</v>
      </c>
      <c r="M240" s="421">
        <f t="shared" si="95"/>
        <v>0</v>
      </c>
      <c r="N240" s="421">
        <f t="shared" si="95"/>
        <v>2100</v>
      </c>
      <c r="O240" s="410">
        <f t="shared" si="91"/>
        <v>425725</v>
      </c>
      <c r="P240" s="410">
        <f t="shared" si="79"/>
        <v>0</v>
      </c>
      <c r="Q240" s="410">
        <f>C240-'[1]5.3'!C239</f>
        <v>0</v>
      </c>
    </row>
    <row r="241" spans="1:17" x14ac:dyDescent="0.2">
      <c r="A241" s="411" t="s">
        <v>578</v>
      </c>
      <c r="B241" s="411"/>
      <c r="C241" s="412">
        <f t="shared" ref="C241:N242" si="96">C50+C54+C74+C173+C178+C202</f>
        <v>2453</v>
      </c>
      <c r="D241" s="412">
        <f t="shared" si="96"/>
        <v>-6408</v>
      </c>
      <c r="E241" s="412">
        <f t="shared" si="96"/>
        <v>0</v>
      </c>
      <c r="F241" s="412">
        <f t="shared" si="96"/>
        <v>0</v>
      </c>
      <c r="G241" s="412">
        <f t="shared" si="96"/>
        <v>0</v>
      </c>
      <c r="H241" s="412">
        <f t="shared" si="96"/>
        <v>0</v>
      </c>
      <c r="I241" s="412">
        <f t="shared" si="96"/>
        <v>0</v>
      </c>
      <c r="J241" s="412">
        <f t="shared" si="96"/>
        <v>0</v>
      </c>
      <c r="K241" s="412">
        <f t="shared" si="96"/>
        <v>0</v>
      </c>
      <c r="L241" s="412">
        <f t="shared" si="96"/>
        <v>0</v>
      </c>
      <c r="M241" s="412">
        <f t="shared" si="96"/>
        <v>0</v>
      </c>
      <c r="N241" s="412">
        <f t="shared" si="96"/>
        <v>8861</v>
      </c>
      <c r="O241" s="410">
        <f t="shared" si="91"/>
        <v>2453</v>
      </c>
      <c r="P241" s="410">
        <f t="shared" si="79"/>
        <v>0</v>
      </c>
      <c r="Q241" s="410">
        <f>C241-'[1]5.3'!C240</f>
        <v>0</v>
      </c>
    </row>
    <row r="242" spans="1:17" x14ac:dyDescent="0.2">
      <c r="A242" s="413" t="s">
        <v>573</v>
      </c>
      <c r="B242" s="411"/>
      <c r="C242" s="412">
        <f t="shared" si="96"/>
        <v>428178</v>
      </c>
      <c r="D242" s="412">
        <f t="shared" si="96"/>
        <v>252579</v>
      </c>
      <c r="E242" s="412">
        <f t="shared" si="96"/>
        <v>0</v>
      </c>
      <c r="F242" s="412">
        <f t="shared" si="96"/>
        <v>0</v>
      </c>
      <c r="G242" s="412">
        <f t="shared" si="96"/>
        <v>2100</v>
      </c>
      <c r="H242" s="412">
        <f t="shared" si="96"/>
        <v>0</v>
      </c>
      <c r="I242" s="412">
        <f t="shared" si="96"/>
        <v>0</v>
      </c>
      <c r="J242" s="412">
        <f t="shared" si="96"/>
        <v>162538</v>
      </c>
      <c r="K242" s="412">
        <f t="shared" si="96"/>
        <v>0</v>
      </c>
      <c r="L242" s="412">
        <f t="shared" si="96"/>
        <v>0</v>
      </c>
      <c r="M242" s="412">
        <f t="shared" si="96"/>
        <v>0</v>
      </c>
      <c r="N242" s="412">
        <f t="shared" si="96"/>
        <v>10961</v>
      </c>
      <c r="O242" s="410">
        <f t="shared" si="91"/>
        <v>428178</v>
      </c>
      <c r="P242" s="410">
        <f t="shared" si="79"/>
        <v>0</v>
      </c>
      <c r="Q242" s="410">
        <f>C242-'[1]5.3'!C241</f>
        <v>0</v>
      </c>
    </row>
    <row r="243" spans="1:17" x14ac:dyDescent="0.2">
      <c r="A243" s="438" t="s">
        <v>148</v>
      </c>
      <c r="B243" s="439"/>
      <c r="C243" s="440">
        <v>0</v>
      </c>
      <c r="D243" s="440">
        <v>0</v>
      </c>
      <c r="E243" s="440">
        <v>0</v>
      </c>
      <c r="F243" s="440"/>
      <c r="G243" s="440">
        <v>0</v>
      </c>
      <c r="H243" s="440"/>
      <c r="I243" s="440">
        <v>0</v>
      </c>
      <c r="J243" s="440">
        <v>0</v>
      </c>
      <c r="K243" s="440">
        <v>0</v>
      </c>
      <c r="L243" s="440">
        <v>0</v>
      </c>
      <c r="M243" s="440">
        <v>0</v>
      </c>
      <c r="N243" s="440">
        <v>0</v>
      </c>
      <c r="O243" s="410">
        <f t="shared" si="91"/>
        <v>0</v>
      </c>
      <c r="P243" s="410">
        <f t="shared" si="79"/>
        <v>0</v>
      </c>
      <c r="Q243" s="410">
        <f>C243-'[1]5.3'!C242</f>
        <v>0</v>
      </c>
    </row>
    <row r="244" spans="1:17" x14ac:dyDescent="0.2">
      <c r="B244" s="439"/>
      <c r="C244" s="441"/>
      <c r="D244" s="441"/>
      <c r="E244" s="441"/>
      <c r="F244" s="441"/>
      <c r="G244" s="441"/>
      <c r="H244" s="441"/>
      <c r="I244" s="441"/>
      <c r="J244" s="441"/>
      <c r="K244" s="441"/>
      <c r="L244" s="421"/>
      <c r="M244" s="441"/>
      <c r="N244" s="441"/>
      <c r="O244" s="410">
        <f t="shared" ref="O244:O245" si="97">SUM(D244:N244)</f>
        <v>0</v>
      </c>
      <c r="P244" s="410">
        <f t="shared" si="79"/>
        <v>0</v>
      </c>
      <c r="Q244" s="410"/>
    </row>
    <row r="245" spans="1:17" x14ac:dyDescent="0.2">
      <c r="B245" s="439"/>
      <c r="C245" s="410">
        <f>C236+C240</f>
        <v>1514243</v>
      </c>
      <c r="D245" s="410">
        <f t="shared" ref="D245:N245" si="98">D236+D240</f>
        <v>1223718</v>
      </c>
      <c r="E245" s="410">
        <f t="shared" si="98"/>
        <v>46216</v>
      </c>
      <c r="F245" s="410">
        <f t="shared" si="98"/>
        <v>0</v>
      </c>
      <c r="G245" s="410">
        <f t="shared" si="98"/>
        <v>2100</v>
      </c>
      <c r="H245" s="410">
        <f t="shared" si="98"/>
        <v>0</v>
      </c>
      <c r="I245" s="410">
        <f t="shared" si="98"/>
        <v>0</v>
      </c>
      <c r="J245" s="410">
        <f t="shared" si="98"/>
        <v>240109</v>
      </c>
      <c r="K245" s="410">
        <f t="shared" si="98"/>
        <v>0</v>
      </c>
      <c r="L245" s="410">
        <f t="shared" si="98"/>
        <v>0</v>
      </c>
      <c r="M245" s="410">
        <f t="shared" si="98"/>
        <v>0</v>
      </c>
      <c r="N245" s="410">
        <f t="shared" si="98"/>
        <v>2100</v>
      </c>
      <c r="O245" s="410">
        <f t="shared" si="97"/>
        <v>1514243</v>
      </c>
      <c r="P245" s="410">
        <f t="shared" si="79"/>
        <v>0</v>
      </c>
      <c r="Q245" s="410"/>
    </row>
    <row r="246" spans="1:17" x14ac:dyDescent="0.2">
      <c r="A246" s="401"/>
      <c r="C246" s="410">
        <f t="shared" ref="C246:N247" si="99">C237+C241</f>
        <v>59289</v>
      </c>
      <c r="D246" s="410">
        <f t="shared" si="99"/>
        <v>5601</v>
      </c>
      <c r="E246" s="410">
        <f t="shared" si="99"/>
        <v>14297</v>
      </c>
      <c r="F246" s="410">
        <f t="shared" si="99"/>
        <v>0</v>
      </c>
      <c r="G246" s="410">
        <f t="shared" si="99"/>
        <v>0</v>
      </c>
      <c r="H246" s="410">
        <f t="shared" si="99"/>
        <v>0</v>
      </c>
      <c r="I246" s="410">
        <f t="shared" si="99"/>
        <v>0</v>
      </c>
      <c r="J246" s="410">
        <f t="shared" si="99"/>
        <v>0</v>
      </c>
      <c r="K246" s="410">
        <f t="shared" si="99"/>
        <v>0</v>
      </c>
      <c r="L246" s="410">
        <f t="shared" si="99"/>
        <v>0</v>
      </c>
      <c r="M246" s="410">
        <f t="shared" si="99"/>
        <v>0</v>
      </c>
      <c r="N246" s="410">
        <f t="shared" si="99"/>
        <v>39391</v>
      </c>
      <c r="O246" s="410">
        <f t="shared" ref="O246:O248" si="100">SUM(D246:N246)</f>
        <v>59289</v>
      </c>
      <c r="P246" s="410">
        <f t="shared" si="79"/>
        <v>0</v>
      </c>
      <c r="Q246" s="410"/>
    </row>
    <row r="247" spans="1:17" x14ac:dyDescent="0.2">
      <c r="A247" s="401"/>
      <c r="C247" s="410">
        <f t="shared" si="99"/>
        <v>1573532</v>
      </c>
      <c r="D247" s="410">
        <f t="shared" si="99"/>
        <v>1229319</v>
      </c>
      <c r="E247" s="410">
        <f t="shared" si="99"/>
        <v>60513</v>
      </c>
      <c r="F247" s="410">
        <f t="shared" si="99"/>
        <v>0</v>
      </c>
      <c r="G247" s="410">
        <f t="shared" si="99"/>
        <v>2100</v>
      </c>
      <c r="H247" s="410">
        <f t="shared" si="99"/>
        <v>0</v>
      </c>
      <c r="I247" s="410">
        <f t="shared" si="99"/>
        <v>0</v>
      </c>
      <c r="J247" s="410">
        <f t="shared" si="99"/>
        <v>240109</v>
      </c>
      <c r="K247" s="410">
        <f t="shared" si="99"/>
        <v>0</v>
      </c>
      <c r="L247" s="410">
        <f t="shared" si="99"/>
        <v>0</v>
      </c>
      <c r="M247" s="410">
        <f t="shared" si="99"/>
        <v>0</v>
      </c>
      <c r="N247" s="410">
        <f t="shared" si="99"/>
        <v>41491</v>
      </c>
      <c r="O247" s="410">
        <f t="shared" si="100"/>
        <v>1573532</v>
      </c>
      <c r="P247" s="410">
        <f t="shared" si="79"/>
        <v>0</v>
      </c>
      <c r="Q247" s="410"/>
    </row>
    <row r="248" spans="1:17" x14ac:dyDescent="0.2">
      <c r="A248" s="401"/>
      <c r="C248" s="410">
        <f>C245-C232</f>
        <v>0</v>
      </c>
      <c r="D248" s="410">
        <f t="shared" ref="D248:N248" si="101">D245-D232</f>
        <v>0</v>
      </c>
      <c r="E248" s="410">
        <f t="shared" si="101"/>
        <v>0</v>
      </c>
      <c r="F248" s="410">
        <f t="shared" si="101"/>
        <v>0</v>
      </c>
      <c r="G248" s="410">
        <f t="shared" si="101"/>
        <v>0</v>
      </c>
      <c r="H248" s="410">
        <f t="shared" si="101"/>
        <v>0</v>
      </c>
      <c r="I248" s="410">
        <f t="shared" si="101"/>
        <v>0</v>
      </c>
      <c r="J248" s="410">
        <f t="shared" si="101"/>
        <v>0</v>
      </c>
      <c r="K248" s="410">
        <f t="shared" si="101"/>
        <v>0</v>
      </c>
      <c r="L248" s="410">
        <f t="shared" si="101"/>
        <v>0</v>
      </c>
      <c r="M248" s="410">
        <f t="shared" si="101"/>
        <v>0</v>
      </c>
      <c r="N248" s="410">
        <f t="shared" si="101"/>
        <v>0</v>
      </c>
      <c r="O248" s="410">
        <f t="shared" si="100"/>
        <v>0</v>
      </c>
      <c r="P248" s="410">
        <f t="shared" si="79"/>
        <v>0</v>
      </c>
      <c r="Q248" s="410"/>
    </row>
    <row r="249" spans="1:17" x14ac:dyDescent="0.2">
      <c r="A249" s="401"/>
      <c r="C249" s="410">
        <f t="shared" ref="C249:N250" si="102">C246-C233</f>
        <v>0</v>
      </c>
      <c r="D249" s="410">
        <f t="shared" si="102"/>
        <v>0</v>
      </c>
      <c r="E249" s="410">
        <f t="shared" si="102"/>
        <v>0</v>
      </c>
      <c r="F249" s="410">
        <f t="shared" si="102"/>
        <v>0</v>
      </c>
      <c r="G249" s="410">
        <f t="shared" si="102"/>
        <v>0</v>
      </c>
      <c r="H249" s="410">
        <f t="shared" si="102"/>
        <v>0</v>
      </c>
      <c r="I249" s="410">
        <f t="shared" si="102"/>
        <v>0</v>
      </c>
      <c r="J249" s="410">
        <f t="shared" si="102"/>
        <v>0</v>
      </c>
      <c r="K249" s="410">
        <f t="shared" si="102"/>
        <v>0</v>
      </c>
      <c r="L249" s="410">
        <f t="shared" si="102"/>
        <v>0</v>
      </c>
      <c r="M249" s="410">
        <f t="shared" si="102"/>
        <v>0</v>
      </c>
      <c r="N249" s="410">
        <f t="shared" si="102"/>
        <v>0</v>
      </c>
      <c r="P249" s="410">
        <f t="shared" si="79"/>
        <v>0</v>
      </c>
      <c r="Q249" s="410"/>
    </row>
    <row r="250" spans="1:17" x14ac:dyDescent="0.2">
      <c r="C250" s="410">
        <f t="shared" si="102"/>
        <v>0</v>
      </c>
      <c r="D250" s="410">
        <f t="shared" si="102"/>
        <v>0</v>
      </c>
      <c r="E250" s="410">
        <f t="shared" si="102"/>
        <v>0</v>
      </c>
      <c r="F250" s="410">
        <f t="shared" si="102"/>
        <v>0</v>
      </c>
      <c r="G250" s="410">
        <f t="shared" si="102"/>
        <v>0</v>
      </c>
      <c r="H250" s="410">
        <f t="shared" si="102"/>
        <v>0</v>
      </c>
      <c r="I250" s="410">
        <f t="shared" si="102"/>
        <v>0</v>
      </c>
      <c r="J250" s="410">
        <f t="shared" si="102"/>
        <v>0</v>
      </c>
      <c r="K250" s="410">
        <f t="shared" si="102"/>
        <v>0</v>
      </c>
      <c r="L250" s="410">
        <f t="shared" si="102"/>
        <v>0</v>
      </c>
      <c r="M250" s="410">
        <f t="shared" si="102"/>
        <v>0</v>
      </c>
      <c r="N250" s="410">
        <f t="shared" si="102"/>
        <v>0</v>
      </c>
    </row>
    <row r="251" spans="1:17" x14ac:dyDescent="0.2">
      <c r="D251" s="400">
        <v>23118</v>
      </c>
    </row>
    <row r="252" spans="1:17" x14ac:dyDescent="0.2">
      <c r="D252" s="400">
        <v>11400</v>
      </c>
    </row>
    <row r="253" spans="1:17" x14ac:dyDescent="0.2">
      <c r="D253" s="410">
        <f>SUM(D251:D252)</f>
        <v>34518</v>
      </c>
    </row>
    <row r="254" spans="1:17" x14ac:dyDescent="0.2">
      <c r="D254" s="400">
        <v>40119</v>
      </c>
    </row>
    <row r="255" spans="1:17" x14ac:dyDescent="0.2">
      <c r="D255" s="410">
        <f>D254-D253</f>
        <v>5601</v>
      </c>
    </row>
  </sheetData>
  <mergeCells count="16">
    <mergeCell ref="N8:N10"/>
    <mergeCell ref="A3:N3"/>
    <mergeCell ref="A4:N4"/>
    <mergeCell ref="A5:N5"/>
    <mergeCell ref="M7:N7"/>
    <mergeCell ref="A8:A10"/>
    <mergeCell ref="B8:B10"/>
    <mergeCell ref="C8:C10"/>
    <mergeCell ref="D8:D10"/>
    <mergeCell ref="E8:F9"/>
    <mergeCell ref="G8:H9"/>
    <mergeCell ref="I8:I10"/>
    <mergeCell ref="J8:J10"/>
    <mergeCell ref="K8:K10"/>
    <mergeCell ref="L8:L10"/>
    <mergeCell ref="M8:M10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Footer>&amp;P. oldal</oddFooter>
  </headerFooter>
  <rowBreaks count="5" manualBreakCount="5">
    <brk id="51" max="13" man="1"/>
    <brk id="92" max="14" man="1"/>
    <brk id="140" max="13" man="1"/>
    <brk id="184" max="13" man="1"/>
    <brk id="230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91"/>
  <sheetViews>
    <sheetView tabSelected="1" view="pageBreakPreview" zoomScaleNormal="80" workbookViewId="0"/>
  </sheetViews>
  <sheetFormatPr defaultRowHeight="12.75" x14ac:dyDescent="0.2"/>
  <cols>
    <col min="1" max="1" width="28.5703125" customWidth="1"/>
    <col min="2" max="2" width="9.5703125" customWidth="1"/>
    <col min="3" max="3" width="10.7109375" customWidth="1"/>
    <col min="4" max="4" width="9.7109375" customWidth="1"/>
    <col min="5" max="5" width="9.28515625" customWidth="1"/>
    <col min="6" max="6" width="10.5703125" customWidth="1"/>
    <col min="7" max="7" width="11" customWidth="1"/>
    <col min="8" max="8" width="11.42578125" customWidth="1"/>
    <col min="9" max="9" width="9.7109375" customWidth="1"/>
    <col min="10" max="10" width="10.85546875" customWidth="1"/>
    <col min="11" max="11" width="10.28515625" customWidth="1"/>
  </cols>
  <sheetData>
    <row r="1" spans="1:11" ht="15.75" x14ac:dyDescent="0.25">
      <c r="A1" s="27" t="s">
        <v>660</v>
      </c>
      <c r="B1" s="27"/>
      <c r="C1" s="27"/>
      <c r="D1" s="27"/>
      <c r="E1" s="27"/>
      <c r="F1" s="27"/>
      <c r="G1" s="27"/>
      <c r="H1" s="26"/>
      <c r="I1" s="34"/>
      <c r="J1" s="34"/>
      <c r="K1" s="34"/>
    </row>
    <row r="2" spans="1:11" x14ac:dyDescent="0.2">
      <c r="A2" s="35"/>
      <c r="B2" s="35"/>
      <c r="C2" s="35"/>
      <c r="D2" s="35"/>
      <c r="E2" s="35"/>
      <c r="F2" s="35"/>
      <c r="G2" s="35"/>
      <c r="H2" s="36"/>
      <c r="I2" s="35"/>
      <c r="J2" s="35"/>
      <c r="K2" s="35"/>
    </row>
    <row r="3" spans="1:11" x14ac:dyDescent="0.2">
      <c r="A3" s="35"/>
      <c r="B3" s="35"/>
      <c r="C3" s="35"/>
      <c r="D3" s="35"/>
      <c r="E3" s="35"/>
      <c r="F3" s="35"/>
      <c r="G3" s="35"/>
      <c r="H3" s="36"/>
      <c r="I3" s="35"/>
      <c r="J3" s="35"/>
      <c r="K3" s="35"/>
    </row>
    <row r="4" spans="1:11" ht="15.75" x14ac:dyDescent="0.25">
      <c r="A4" s="35"/>
      <c r="B4" s="35"/>
      <c r="C4" s="35"/>
      <c r="D4" s="35"/>
      <c r="E4" s="37"/>
      <c r="F4" s="37" t="s">
        <v>26</v>
      </c>
      <c r="G4" s="37"/>
      <c r="H4" s="35"/>
      <c r="I4" s="35"/>
      <c r="J4" s="35"/>
      <c r="K4" s="35"/>
    </row>
    <row r="5" spans="1:11" ht="15.75" x14ac:dyDescent="0.25">
      <c r="A5" s="35"/>
      <c r="B5" s="35"/>
      <c r="C5" s="35"/>
      <c r="D5" s="35"/>
      <c r="E5" s="37"/>
      <c r="F5" s="37" t="s">
        <v>382</v>
      </c>
      <c r="G5" s="37"/>
      <c r="H5" s="35"/>
      <c r="I5" s="35"/>
      <c r="J5" s="35"/>
      <c r="K5" s="35"/>
    </row>
    <row r="6" spans="1:11" ht="15.75" x14ac:dyDescent="0.25">
      <c r="A6" s="35"/>
      <c r="B6" s="35"/>
      <c r="C6" s="35"/>
      <c r="D6" s="35"/>
      <c r="E6" s="37"/>
      <c r="F6" s="37" t="s">
        <v>33</v>
      </c>
      <c r="G6" s="37"/>
      <c r="H6" s="35"/>
      <c r="I6" s="35"/>
      <c r="J6" s="35"/>
      <c r="K6" s="35"/>
    </row>
    <row r="7" spans="1:11" ht="15.75" x14ac:dyDescent="0.25">
      <c r="A7" s="35"/>
      <c r="B7" s="35"/>
      <c r="C7" s="35"/>
      <c r="D7" s="35"/>
      <c r="E7" s="37"/>
      <c r="F7" s="37"/>
      <c r="G7" s="37"/>
      <c r="H7" s="35"/>
      <c r="I7" s="35"/>
      <c r="J7" s="35"/>
      <c r="K7" s="35"/>
    </row>
    <row r="8" spans="1:1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ht="15" x14ac:dyDescent="0.2">
      <c r="A9" s="38"/>
      <c r="B9" s="38"/>
      <c r="C9" s="38"/>
      <c r="D9" s="38"/>
      <c r="E9" s="38"/>
      <c r="F9" s="38"/>
      <c r="G9" s="38"/>
      <c r="H9" s="5"/>
      <c r="I9" s="38"/>
      <c r="J9" s="5" t="s">
        <v>28</v>
      </c>
      <c r="K9" s="38"/>
    </row>
    <row r="10" spans="1:11" x14ac:dyDescent="0.2">
      <c r="A10" s="7"/>
      <c r="B10" s="469" t="s">
        <v>252</v>
      </c>
      <c r="C10" s="476" t="s">
        <v>35</v>
      </c>
      <c r="D10" s="495"/>
      <c r="E10" s="495"/>
      <c r="F10" s="495"/>
      <c r="G10" s="495"/>
      <c r="H10" s="476" t="s">
        <v>36</v>
      </c>
      <c r="I10" s="496"/>
      <c r="J10" s="497"/>
      <c r="K10" s="469" t="s">
        <v>170</v>
      </c>
    </row>
    <row r="11" spans="1:11" ht="12.75" customHeight="1" x14ac:dyDescent="0.2">
      <c r="A11" s="19" t="s">
        <v>34</v>
      </c>
      <c r="B11" s="470"/>
      <c r="C11" s="469" t="s">
        <v>72</v>
      </c>
      <c r="D11" s="469" t="s">
        <v>73</v>
      </c>
      <c r="E11" s="469" t="s">
        <v>94</v>
      </c>
      <c r="F11" s="478" t="s">
        <v>187</v>
      </c>
      <c r="G11" s="478" t="s">
        <v>165</v>
      </c>
      <c r="H11" s="469" t="s">
        <v>39</v>
      </c>
      <c r="I11" s="469" t="s">
        <v>38</v>
      </c>
      <c r="J11" s="472" t="s">
        <v>193</v>
      </c>
      <c r="K11" s="470"/>
    </row>
    <row r="12" spans="1:11" x14ac:dyDescent="0.2">
      <c r="A12" s="19" t="s">
        <v>37</v>
      </c>
      <c r="B12" s="470"/>
      <c r="C12" s="470"/>
      <c r="D12" s="470"/>
      <c r="E12" s="470"/>
      <c r="F12" s="498"/>
      <c r="G12" s="498"/>
      <c r="H12" s="470"/>
      <c r="I12" s="470"/>
      <c r="J12" s="500"/>
      <c r="K12" s="470"/>
    </row>
    <row r="13" spans="1:11" ht="26.25" customHeight="1" x14ac:dyDescent="0.2">
      <c r="A13" s="8"/>
      <c r="B13" s="471"/>
      <c r="C13" s="471"/>
      <c r="D13" s="471"/>
      <c r="E13" s="471"/>
      <c r="F13" s="499"/>
      <c r="G13" s="499"/>
      <c r="H13" s="471"/>
      <c r="I13" s="471"/>
      <c r="J13" s="474"/>
      <c r="K13" s="471"/>
    </row>
    <row r="14" spans="1:11" x14ac:dyDescent="0.2">
      <c r="A14" s="7" t="s">
        <v>8</v>
      </c>
      <c r="B14" s="18" t="s">
        <v>9</v>
      </c>
      <c r="C14" s="9" t="s">
        <v>10</v>
      </c>
      <c r="D14" s="18" t="s">
        <v>11</v>
      </c>
      <c r="E14" s="9" t="s">
        <v>12</v>
      </c>
      <c r="F14" s="18" t="s">
        <v>13</v>
      </c>
      <c r="G14" s="9" t="s">
        <v>14</v>
      </c>
      <c r="H14" s="17" t="s">
        <v>15</v>
      </c>
      <c r="I14" s="9" t="s">
        <v>16</v>
      </c>
      <c r="J14" s="18" t="s">
        <v>17</v>
      </c>
      <c r="K14" s="9" t="s">
        <v>18</v>
      </c>
    </row>
    <row r="15" spans="1:11" x14ac:dyDescent="0.2">
      <c r="A15" s="13" t="s">
        <v>119</v>
      </c>
      <c r="B15" s="112"/>
      <c r="C15" s="112"/>
      <c r="D15" s="116"/>
      <c r="E15" s="112"/>
      <c r="F15" s="116"/>
      <c r="G15" s="112"/>
      <c r="H15" s="116"/>
      <c r="I15" s="112"/>
      <c r="J15" s="116"/>
      <c r="K15" s="112"/>
    </row>
    <row r="16" spans="1:11" x14ac:dyDescent="0.2">
      <c r="A16" s="11" t="s">
        <v>29</v>
      </c>
      <c r="B16" s="88">
        <f>SUM('5.1'!C219)</f>
        <v>3300257</v>
      </c>
      <c r="C16" s="88">
        <f>SUM('5.1'!D219)</f>
        <v>81885</v>
      </c>
      <c r="D16" s="88">
        <f>SUM('5.1'!E219)</f>
        <v>12393</v>
      </c>
      <c r="E16" s="88">
        <f>SUM('5.1'!F219)</f>
        <v>482254</v>
      </c>
      <c r="F16" s="88">
        <f>SUM('5.1'!G219)</f>
        <v>11652</v>
      </c>
      <c r="G16" s="88">
        <f>SUM('5.1'!H219)</f>
        <v>1448145</v>
      </c>
      <c r="H16" s="88">
        <f>SUM('5.1'!I219)</f>
        <v>396504</v>
      </c>
      <c r="I16" s="88">
        <f>SUM('5.1'!J219)</f>
        <v>420300</v>
      </c>
      <c r="J16" s="88">
        <f>SUM('5.1'!K219)</f>
        <v>88676</v>
      </c>
      <c r="K16" s="88">
        <f>SUM('5.1'!L219)</f>
        <v>358448</v>
      </c>
    </row>
    <row r="17" spans="1:12" x14ac:dyDescent="0.2">
      <c r="A17" s="15" t="s">
        <v>391</v>
      </c>
      <c r="B17" s="111">
        <f>SUM('5.1'!C221)</f>
        <v>3498510</v>
      </c>
      <c r="C17" s="111">
        <f>SUM('5.1'!D221)</f>
        <v>82281</v>
      </c>
      <c r="D17" s="111">
        <f>SUM('5.1'!E221)</f>
        <v>12453</v>
      </c>
      <c r="E17" s="111">
        <f>SUM('5.1'!F221)</f>
        <v>581230</v>
      </c>
      <c r="F17" s="111">
        <f>SUM('5.1'!G221)</f>
        <v>11652</v>
      </c>
      <c r="G17" s="111">
        <f>SUM('5.1'!H221)</f>
        <v>1401148</v>
      </c>
      <c r="H17" s="111">
        <f>SUM('5.1'!I221)</f>
        <v>279454</v>
      </c>
      <c r="I17" s="111">
        <f>SUM('5.1'!J221)</f>
        <v>674648</v>
      </c>
      <c r="J17" s="111">
        <f>SUM('5.1'!K221)</f>
        <v>97196</v>
      </c>
      <c r="K17" s="111">
        <f>SUM('5.1'!L221)</f>
        <v>358448</v>
      </c>
      <c r="L17" s="145">
        <f>SUM(C17:K17)</f>
        <v>3498510</v>
      </c>
    </row>
    <row r="18" spans="1:12" x14ac:dyDescent="0.2">
      <c r="A18" s="22" t="s">
        <v>66</v>
      </c>
      <c r="B18" s="127"/>
      <c r="C18" s="112"/>
      <c r="D18" s="116"/>
      <c r="E18" s="112"/>
      <c r="F18" s="116"/>
      <c r="G18" s="112"/>
      <c r="H18" s="112"/>
      <c r="I18" s="119"/>
      <c r="J18" s="112"/>
      <c r="K18" s="112"/>
    </row>
    <row r="19" spans="1:12" x14ac:dyDescent="0.2">
      <c r="A19" s="11" t="s">
        <v>29</v>
      </c>
      <c r="B19" s="88">
        <f>SUM('5.2'!C33)</f>
        <v>291277</v>
      </c>
      <c r="C19" s="88">
        <f>SUM('5.2'!D33)</f>
        <v>206620</v>
      </c>
      <c r="D19" s="88">
        <f>SUM('5.2'!E33)</f>
        <v>36159</v>
      </c>
      <c r="E19" s="88">
        <f>SUM('5.2'!F33)</f>
        <v>44609</v>
      </c>
      <c r="F19" s="88">
        <f>SUM('5.2'!G33)</f>
        <v>0</v>
      </c>
      <c r="G19" s="88">
        <f>SUM('5.2'!H33)</f>
        <v>0</v>
      </c>
      <c r="H19" s="88">
        <f>SUM('5.2'!I33)</f>
        <v>3889</v>
      </c>
      <c r="I19" s="88">
        <f>SUM('5.2'!J33)</f>
        <v>0</v>
      </c>
      <c r="J19" s="88">
        <f>SUM('5.2'!K33)</f>
        <v>0</v>
      </c>
      <c r="K19" s="88">
        <f>SUM('5.2'!L33)</f>
        <v>0</v>
      </c>
    </row>
    <row r="20" spans="1:12" x14ac:dyDescent="0.2">
      <c r="A20" s="15" t="s">
        <v>391</v>
      </c>
      <c r="B20" s="111">
        <f>SUM('5.2'!C35)</f>
        <v>301457</v>
      </c>
      <c r="C20" s="111">
        <f>SUM('5.2'!D35)</f>
        <v>208320</v>
      </c>
      <c r="D20" s="111">
        <f>SUM('5.2'!E35)</f>
        <v>36459</v>
      </c>
      <c r="E20" s="111">
        <f>SUM('5.2'!F35)</f>
        <v>52102</v>
      </c>
      <c r="F20" s="111">
        <f>SUM('5.2'!G35)</f>
        <v>0</v>
      </c>
      <c r="G20" s="111">
        <f>SUM('5.2'!H35)</f>
        <v>0</v>
      </c>
      <c r="H20" s="111">
        <f>SUM('5.2'!I35)</f>
        <v>4576</v>
      </c>
      <c r="I20" s="111">
        <f>SUM('5.2'!J35)</f>
        <v>0</v>
      </c>
      <c r="J20" s="111">
        <f>SUM('5.2'!K35)</f>
        <v>0</v>
      </c>
      <c r="K20" s="111">
        <f>SUM('5.2'!L35)</f>
        <v>0</v>
      </c>
    </row>
    <row r="21" spans="1:12" x14ac:dyDescent="0.2">
      <c r="A21" s="13" t="s">
        <v>175</v>
      </c>
      <c r="B21" s="122"/>
      <c r="C21" s="127"/>
      <c r="D21" s="129"/>
      <c r="E21" s="127"/>
      <c r="F21" s="129"/>
      <c r="G21" s="127"/>
      <c r="H21" s="127"/>
      <c r="I21" s="129"/>
      <c r="J21" s="127"/>
      <c r="K21" s="127"/>
    </row>
    <row r="22" spans="1:12" x14ac:dyDescent="0.2">
      <c r="A22" s="11" t="s">
        <v>29</v>
      </c>
      <c r="B22" s="88">
        <f>SUM(C22:K22)</f>
        <v>173041</v>
      </c>
      <c r="C22" s="132">
        <v>106788</v>
      </c>
      <c r="D22" s="132">
        <v>20756</v>
      </c>
      <c r="E22" s="132">
        <v>44290</v>
      </c>
      <c r="F22" s="132"/>
      <c r="G22" s="132"/>
      <c r="H22" s="132">
        <v>1207</v>
      </c>
      <c r="I22" s="132"/>
      <c r="J22" s="132"/>
      <c r="K22" s="132"/>
    </row>
    <row r="23" spans="1:12" x14ac:dyDescent="0.2">
      <c r="A23" s="15" t="s">
        <v>391</v>
      </c>
      <c r="B23" s="88">
        <f>SUM(C23:K23)</f>
        <v>173362</v>
      </c>
      <c r="C23" s="132">
        <v>106788</v>
      </c>
      <c r="D23" s="351">
        <v>20756</v>
      </c>
      <c r="E23" s="132">
        <v>44611</v>
      </c>
      <c r="F23" s="351"/>
      <c r="G23" s="132"/>
      <c r="H23" s="132">
        <v>1207</v>
      </c>
      <c r="I23" s="351"/>
      <c r="J23" s="132"/>
      <c r="K23" s="132"/>
    </row>
    <row r="24" spans="1:12" x14ac:dyDescent="0.2">
      <c r="A24" s="13" t="s">
        <v>176</v>
      </c>
      <c r="B24" s="127"/>
      <c r="C24" s="127"/>
      <c r="D24" s="129"/>
      <c r="E24" s="127"/>
      <c r="F24" s="129"/>
      <c r="G24" s="127"/>
      <c r="H24" s="127"/>
      <c r="I24" s="129"/>
      <c r="J24" s="127"/>
      <c r="K24" s="127"/>
    </row>
    <row r="25" spans="1:12" x14ac:dyDescent="0.2">
      <c r="A25" s="11" t="s">
        <v>29</v>
      </c>
      <c r="B25" s="88">
        <f>SUM(C25:K25)</f>
        <v>144271</v>
      </c>
      <c r="C25" s="132">
        <v>89062</v>
      </c>
      <c r="D25" s="132">
        <v>16155</v>
      </c>
      <c r="E25" s="132">
        <v>35790</v>
      </c>
      <c r="F25" s="132"/>
      <c r="G25" s="132"/>
      <c r="H25" s="132">
        <v>3264</v>
      </c>
      <c r="I25" s="132"/>
      <c r="J25" s="132"/>
      <c r="K25" s="132"/>
    </row>
    <row r="26" spans="1:12" x14ac:dyDescent="0.2">
      <c r="A26" s="15" t="s">
        <v>391</v>
      </c>
      <c r="B26" s="111">
        <f>SUM(C26:K26)</f>
        <v>145092</v>
      </c>
      <c r="C26" s="132">
        <v>89062</v>
      </c>
      <c r="D26" s="351">
        <v>16155</v>
      </c>
      <c r="E26" s="132">
        <v>36611</v>
      </c>
      <c r="F26" s="351"/>
      <c r="G26" s="132"/>
      <c r="H26" s="132">
        <v>3264</v>
      </c>
      <c r="I26" s="351"/>
      <c r="J26" s="132"/>
      <c r="K26" s="132"/>
    </row>
    <row r="27" spans="1:12" x14ac:dyDescent="0.2">
      <c r="A27" s="13" t="s">
        <v>177</v>
      </c>
      <c r="B27" s="122"/>
      <c r="C27" s="127"/>
      <c r="D27" s="129"/>
      <c r="E27" s="127"/>
      <c r="F27" s="129"/>
      <c r="G27" s="127"/>
      <c r="H27" s="127"/>
      <c r="I27" s="129"/>
      <c r="J27" s="127"/>
      <c r="K27" s="127"/>
    </row>
    <row r="28" spans="1:12" x14ac:dyDescent="0.2">
      <c r="A28" s="11" t="s">
        <v>29</v>
      </c>
      <c r="B28" s="88">
        <f>SUM(C28:K28)</f>
        <v>77785</v>
      </c>
      <c r="C28" s="132">
        <v>50472</v>
      </c>
      <c r="D28" s="132">
        <v>8980</v>
      </c>
      <c r="E28" s="132">
        <v>17284</v>
      </c>
      <c r="F28" s="132"/>
      <c r="G28" s="132"/>
      <c r="H28" s="132">
        <v>1049</v>
      </c>
      <c r="I28" s="132"/>
      <c r="J28" s="132"/>
      <c r="K28" s="132"/>
    </row>
    <row r="29" spans="1:12" x14ac:dyDescent="0.2">
      <c r="A29" s="15" t="s">
        <v>391</v>
      </c>
      <c r="B29" s="88">
        <f>SUM(C29:K29)</f>
        <v>78685</v>
      </c>
      <c r="C29" s="132">
        <v>50472</v>
      </c>
      <c r="D29" s="351">
        <v>8980</v>
      </c>
      <c r="E29" s="132">
        <v>18184</v>
      </c>
      <c r="F29" s="351"/>
      <c r="G29" s="132"/>
      <c r="H29" s="132">
        <v>1049</v>
      </c>
      <c r="I29" s="351"/>
      <c r="J29" s="132"/>
      <c r="K29" s="132"/>
    </row>
    <row r="30" spans="1:12" x14ac:dyDescent="0.2">
      <c r="A30" s="13" t="s">
        <v>188</v>
      </c>
      <c r="B30" s="112"/>
      <c r="C30" s="112"/>
      <c r="D30" s="116"/>
      <c r="E30" s="112"/>
      <c r="F30" s="116"/>
      <c r="G30" s="112"/>
      <c r="H30" s="112"/>
      <c r="I30" s="116"/>
      <c r="J30" s="112"/>
      <c r="K30" s="112"/>
    </row>
    <row r="31" spans="1:12" x14ac:dyDescent="0.2">
      <c r="A31" s="11" t="s">
        <v>29</v>
      </c>
      <c r="B31" s="88">
        <f>SUM(C31:K31)</f>
        <v>78206</v>
      </c>
      <c r="C31" s="88">
        <v>44382</v>
      </c>
      <c r="D31" s="88">
        <v>8092</v>
      </c>
      <c r="E31" s="88">
        <v>16820</v>
      </c>
      <c r="F31" s="88"/>
      <c r="G31" s="88"/>
      <c r="H31" s="88">
        <v>8912</v>
      </c>
      <c r="I31" s="88"/>
      <c r="J31" s="88"/>
      <c r="K31" s="88"/>
    </row>
    <row r="32" spans="1:12" x14ac:dyDescent="0.2">
      <c r="A32" s="15" t="s">
        <v>391</v>
      </c>
      <c r="B32" s="88">
        <f>SUM(C32:K32)</f>
        <v>78649</v>
      </c>
      <c r="C32" s="88">
        <v>44382</v>
      </c>
      <c r="D32" s="119">
        <v>8092</v>
      </c>
      <c r="E32" s="88">
        <v>17263</v>
      </c>
      <c r="F32" s="119"/>
      <c r="G32" s="88"/>
      <c r="H32" s="88">
        <v>8912</v>
      </c>
      <c r="I32" s="119"/>
      <c r="J32" s="88"/>
      <c r="K32" s="88"/>
    </row>
    <row r="33" spans="1:11" x14ac:dyDescent="0.2">
      <c r="A33" s="22" t="s">
        <v>647</v>
      </c>
      <c r="B33" s="127"/>
      <c r="C33" s="112"/>
      <c r="D33" s="116"/>
      <c r="E33" s="112"/>
      <c r="F33" s="116"/>
      <c r="G33" s="112"/>
      <c r="H33" s="112"/>
      <c r="I33" s="116"/>
      <c r="J33" s="112"/>
      <c r="K33" s="112"/>
    </row>
    <row r="34" spans="1:11" x14ac:dyDescent="0.2">
      <c r="A34" s="11" t="s">
        <v>32</v>
      </c>
      <c r="B34" s="88">
        <f>SUM(C34:K34)</f>
        <v>242856</v>
      </c>
      <c r="C34" s="88">
        <v>117218</v>
      </c>
      <c r="D34" s="88">
        <v>21788</v>
      </c>
      <c r="E34" s="88">
        <v>94349</v>
      </c>
      <c r="F34" s="88">
        <v>120</v>
      </c>
      <c r="G34" s="88"/>
      <c r="H34" s="88">
        <v>9381</v>
      </c>
      <c r="I34" s="88"/>
      <c r="J34" s="88"/>
      <c r="K34" s="88"/>
    </row>
    <row r="35" spans="1:11" x14ac:dyDescent="0.2">
      <c r="A35" s="15" t="s">
        <v>391</v>
      </c>
      <c r="B35" s="111">
        <f>SUM(C35:K35)</f>
        <v>297925</v>
      </c>
      <c r="C35" s="88">
        <v>155952</v>
      </c>
      <c r="D35" s="119">
        <v>28690</v>
      </c>
      <c r="E35" s="88">
        <v>101784</v>
      </c>
      <c r="F35" s="119">
        <v>120</v>
      </c>
      <c r="G35" s="88">
        <v>855</v>
      </c>
      <c r="H35" s="88">
        <v>10524</v>
      </c>
      <c r="I35" s="119"/>
      <c r="J35" s="88"/>
      <c r="K35" s="88"/>
    </row>
    <row r="36" spans="1:11" x14ac:dyDescent="0.2">
      <c r="A36" s="13" t="s">
        <v>189</v>
      </c>
      <c r="B36" s="122"/>
      <c r="C36" s="112"/>
      <c r="D36" s="116"/>
      <c r="E36" s="112"/>
      <c r="F36" s="116"/>
      <c r="G36" s="112"/>
      <c r="H36" s="112"/>
      <c r="I36" s="116"/>
      <c r="J36" s="112"/>
      <c r="K36" s="112"/>
    </row>
    <row r="37" spans="1:11" x14ac:dyDescent="0.2">
      <c r="A37" s="11" t="s">
        <v>29</v>
      </c>
      <c r="B37" s="88">
        <f>SUM(C37:K37)</f>
        <v>72615</v>
      </c>
      <c r="C37" s="88">
        <v>48735</v>
      </c>
      <c r="D37" s="88">
        <v>8929</v>
      </c>
      <c r="E37" s="88">
        <v>14443</v>
      </c>
      <c r="F37" s="88"/>
      <c r="G37" s="88"/>
      <c r="H37" s="88">
        <v>508</v>
      </c>
      <c r="I37" s="88"/>
      <c r="J37" s="88"/>
      <c r="K37" s="88"/>
    </row>
    <row r="38" spans="1:11" x14ac:dyDescent="0.2">
      <c r="A38" s="15" t="s">
        <v>391</v>
      </c>
      <c r="B38" s="88">
        <f>SUM(C38:K38)</f>
        <v>72713</v>
      </c>
      <c r="C38" s="88">
        <v>48735</v>
      </c>
      <c r="D38" s="119">
        <v>8929</v>
      </c>
      <c r="E38" s="88">
        <v>14541</v>
      </c>
      <c r="F38" s="119"/>
      <c r="G38" s="88"/>
      <c r="H38" s="88">
        <v>508</v>
      </c>
      <c r="I38" s="119"/>
      <c r="J38" s="88"/>
      <c r="K38" s="88"/>
    </row>
    <row r="39" spans="1:11" x14ac:dyDescent="0.2">
      <c r="A39" s="13" t="s">
        <v>190</v>
      </c>
      <c r="B39" s="127"/>
      <c r="C39" s="112"/>
      <c r="D39" s="116"/>
      <c r="E39" s="112"/>
      <c r="F39" s="116"/>
      <c r="G39" s="112"/>
      <c r="H39" s="112"/>
      <c r="I39" s="116"/>
      <c r="J39" s="112"/>
      <c r="K39" s="112"/>
    </row>
    <row r="40" spans="1:11" x14ac:dyDescent="0.2">
      <c r="A40" s="11" t="s">
        <v>29</v>
      </c>
      <c r="B40" s="88">
        <f>SUM(C40:K40)</f>
        <v>175492</v>
      </c>
      <c r="C40" s="88">
        <v>71817</v>
      </c>
      <c r="D40" s="88">
        <v>12791</v>
      </c>
      <c r="E40" s="88">
        <v>54333</v>
      </c>
      <c r="F40" s="88"/>
      <c r="G40" s="88">
        <v>27850</v>
      </c>
      <c r="H40" s="88">
        <v>8701</v>
      </c>
      <c r="I40" s="88"/>
      <c r="J40" s="88"/>
      <c r="K40" s="88"/>
    </row>
    <row r="41" spans="1:11" x14ac:dyDescent="0.2">
      <c r="A41" s="15" t="s">
        <v>391</v>
      </c>
      <c r="B41" s="111">
        <f>SUM(C41:K41)</f>
        <v>179116</v>
      </c>
      <c r="C41" s="88">
        <v>71817</v>
      </c>
      <c r="D41" s="119">
        <v>12791</v>
      </c>
      <c r="E41" s="88">
        <v>52007</v>
      </c>
      <c r="F41" s="119"/>
      <c r="G41" s="88">
        <v>33800</v>
      </c>
      <c r="H41" s="88">
        <v>8701</v>
      </c>
      <c r="I41" s="119"/>
      <c r="J41" s="88"/>
      <c r="K41" s="88"/>
    </row>
    <row r="42" spans="1:11" x14ac:dyDescent="0.2">
      <c r="A42" s="13" t="s">
        <v>180</v>
      </c>
      <c r="B42" s="122"/>
      <c r="C42" s="112"/>
      <c r="D42" s="116"/>
      <c r="E42" s="112"/>
      <c r="F42" s="116"/>
      <c r="G42" s="112"/>
      <c r="H42" s="112"/>
      <c r="I42" s="116"/>
      <c r="J42" s="112"/>
      <c r="K42" s="112"/>
    </row>
    <row r="43" spans="1:11" x14ac:dyDescent="0.2">
      <c r="A43" s="32" t="s">
        <v>29</v>
      </c>
      <c r="B43" s="109">
        <f>SUM(C43:K43)</f>
        <v>52157</v>
      </c>
      <c r="C43" s="88">
        <v>20844</v>
      </c>
      <c r="D43" s="88">
        <v>3521</v>
      </c>
      <c r="E43" s="88">
        <v>22458</v>
      </c>
      <c r="F43" s="88"/>
      <c r="G43" s="88"/>
      <c r="H43" s="88">
        <v>5334</v>
      </c>
      <c r="I43" s="88"/>
      <c r="J43" s="88"/>
      <c r="K43" s="88"/>
    </row>
    <row r="44" spans="1:11" x14ac:dyDescent="0.2">
      <c r="A44" s="15" t="s">
        <v>391</v>
      </c>
      <c r="B44" s="109">
        <f>SUM(C44:K44)</f>
        <v>53042</v>
      </c>
      <c r="C44" s="88">
        <v>20844</v>
      </c>
      <c r="D44" s="119">
        <v>3521</v>
      </c>
      <c r="E44" s="88">
        <v>23343</v>
      </c>
      <c r="F44" s="119"/>
      <c r="G44" s="88"/>
      <c r="H44" s="88">
        <v>5334</v>
      </c>
      <c r="I44" s="119"/>
      <c r="J44" s="88"/>
      <c r="K44" s="88"/>
    </row>
    <row r="45" spans="1:11" x14ac:dyDescent="0.2">
      <c r="A45" s="13" t="s">
        <v>181</v>
      </c>
      <c r="B45" s="127"/>
      <c r="C45" s="112"/>
      <c r="D45" s="116"/>
      <c r="E45" s="112"/>
      <c r="F45" s="116"/>
      <c r="G45" s="112"/>
      <c r="H45" s="112"/>
      <c r="I45" s="116"/>
      <c r="J45" s="112"/>
      <c r="K45" s="112"/>
    </row>
    <row r="46" spans="1:11" x14ac:dyDescent="0.2">
      <c r="A46" s="11" t="s">
        <v>29</v>
      </c>
      <c r="B46" s="88">
        <f>SUM(C46:K46)</f>
        <v>497820</v>
      </c>
      <c r="C46" s="88">
        <v>148319</v>
      </c>
      <c r="D46" s="88">
        <v>27354</v>
      </c>
      <c r="E46" s="88">
        <v>321576</v>
      </c>
      <c r="F46" s="88"/>
      <c r="G46" s="88"/>
      <c r="H46" s="88">
        <v>571</v>
      </c>
      <c r="I46" s="88"/>
      <c r="J46" s="88"/>
      <c r="K46" s="88"/>
    </row>
    <row r="47" spans="1:11" x14ac:dyDescent="0.2">
      <c r="A47" s="15" t="s">
        <v>391</v>
      </c>
      <c r="B47" s="88">
        <f>SUM(C47:K47)</f>
        <v>494948</v>
      </c>
      <c r="C47" s="119">
        <v>148319</v>
      </c>
      <c r="D47" s="88">
        <v>27354</v>
      </c>
      <c r="E47" s="119">
        <v>318704</v>
      </c>
      <c r="F47" s="88"/>
      <c r="G47" s="88"/>
      <c r="H47" s="88">
        <v>571</v>
      </c>
      <c r="I47" s="88"/>
      <c r="J47" s="88"/>
      <c r="K47" s="88"/>
    </row>
    <row r="48" spans="1:11" x14ac:dyDescent="0.2">
      <c r="A48" s="13" t="s">
        <v>98</v>
      </c>
      <c r="B48" s="127"/>
      <c r="C48" s="112"/>
      <c r="D48" s="112"/>
      <c r="E48" s="112"/>
      <c r="F48" s="112"/>
      <c r="G48" s="112"/>
      <c r="H48" s="112"/>
      <c r="I48" s="112"/>
      <c r="J48" s="112"/>
      <c r="K48" s="112"/>
    </row>
    <row r="49" spans="1:12" x14ac:dyDescent="0.2">
      <c r="A49" s="11" t="s">
        <v>29</v>
      </c>
      <c r="B49" s="88">
        <f>SUM(B16,B19,B22,B25,B28,B31,B34,B37,B40,B43,B46)</f>
        <v>5105777</v>
      </c>
      <c r="C49" s="88">
        <f>SUM(C16,C19,C22,C25,C28,C31,C34,C37,C40,C43,C46)</f>
        <v>986142</v>
      </c>
      <c r="D49" s="88">
        <f t="shared" ref="D49:K49" si="0">SUM(D16,D19,D22,D25,D28,D31,D34,D37,D40,D43,D46)</f>
        <v>176918</v>
      </c>
      <c r="E49" s="88">
        <f t="shared" si="0"/>
        <v>1148206</v>
      </c>
      <c r="F49" s="88">
        <f t="shared" si="0"/>
        <v>11772</v>
      </c>
      <c r="G49" s="88">
        <f t="shared" si="0"/>
        <v>1475995</v>
      </c>
      <c r="H49" s="88">
        <f t="shared" si="0"/>
        <v>439320</v>
      </c>
      <c r="I49" s="88">
        <f t="shared" si="0"/>
        <v>420300</v>
      </c>
      <c r="J49" s="88">
        <f t="shared" si="0"/>
        <v>88676</v>
      </c>
      <c r="K49" s="88">
        <f t="shared" si="0"/>
        <v>358448</v>
      </c>
      <c r="L49" s="145">
        <f>SUM(C49:K49)</f>
        <v>5105777</v>
      </c>
    </row>
    <row r="50" spans="1:12" x14ac:dyDescent="0.2">
      <c r="A50" s="15" t="s">
        <v>391</v>
      </c>
      <c r="B50" s="88">
        <f>SUM(B17,B20,B23,B26,B29,B32,B35,B38,B41,B44,B47)</f>
        <v>5373499</v>
      </c>
      <c r="C50" s="88">
        <f t="shared" ref="C50:K50" si="1">SUM(C17,C20,C23,C26,C29,C32,C35,C38,C41,C44,C47)</f>
        <v>1026972</v>
      </c>
      <c r="D50" s="88">
        <f t="shared" si="1"/>
        <v>184180</v>
      </c>
      <c r="E50" s="88">
        <f t="shared" si="1"/>
        <v>1260380</v>
      </c>
      <c r="F50" s="88">
        <f t="shared" si="1"/>
        <v>11772</v>
      </c>
      <c r="G50" s="88">
        <f t="shared" si="1"/>
        <v>1435803</v>
      </c>
      <c r="H50" s="88">
        <f t="shared" si="1"/>
        <v>324100</v>
      </c>
      <c r="I50" s="88">
        <f t="shared" si="1"/>
        <v>674648</v>
      </c>
      <c r="J50" s="88">
        <f t="shared" si="1"/>
        <v>97196</v>
      </c>
      <c r="K50" s="88">
        <f t="shared" si="1"/>
        <v>358448</v>
      </c>
      <c r="L50" s="145">
        <f>SUM(C50:K50)</f>
        <v>5373499</v>
      </c>
    </row>
    <row r="51" spans="1:12" x14ac:dyDescent="0.2">
      <c r="A51" s="1"/>
      <c r="B51" s="150"/>
      <c r="C51" s="1"/>
      <c r="D51" s="1"/>
      <c r="E51" s="1"/>
      <c r="F51" s="1"/>
      <c r="G51" s="1"/>
      <c r="H51" s="1"/>
      <c r="I51" s="1"/>
      <c r="J51" s="1"/>
      <c r="K51" s="1"/>
    </row>
    <row r="52" spans="1:1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2" x14ac:dyDescent="0.2">
      <c r="A53" s="1" t="s">
        <v>136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2" x14ac:dyDescent="0.2">
      <c r="A54" s="1" t="s">
        <v>137</v>
      </c>
      <c r="B54" s="150"/>
      <c r="C54" s="1"/>
      <c r="D54" s="1"/>
      <c r="E54" s="1"/>
      <c r="F54" s="1"/>
      <c r="G54" s="1"/>
      <c r="H54" s="1"/>
      <c r="I54" s="1"/>
      <c r="J54" s="1"/>
      <c r="K54" s="1"/>
    </row>
    <row r="55" spans="1:1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2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2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2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2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2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2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2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2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2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</sheetData>
  <mergeCells count="12">
    <mergeCell ref="B10:B13"/>
    <mergeCell ref="K10:K13"/>
    <mergeCell ref="D11:D13"/>
    <mergeCell ref="C10:G10"/>
    <mergeCell ref="H10:J10"/>
    <mergeCell ref="F11:F13"/>
    <mergeCell ref="E11:E13"/>
    <mergeCell ref="C11:C13"/>
    <mergeCell ref="G11:G13"/>
    <mergeCell ref="H11:H13"/>
    <mergeCell ref="J11:J13"/>
    <mergeCell ref="I11:I13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89" firstPageNumber="9" orientation="landscape" r:id="rId1"/>
  <headerFooter alignWithMargins="0">
    <oddFooter>&amp;P. oldal</oddFooter>
  </headerFooter>
  <rowBreaks count="1" manualBreakCount="1">
    <brk id="41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84"/>
  <sheetViews>
    <sheetView tabSelected="1" view="pageBreakPreview" zoomScaleNormal="100" workbookViewId="0">
      <pane ySplit="1260" topLeftCell="A55"/>
      <selection pane="bottomLeft"/>
    </sheetView>
  </sheetViews>
  <sheetFormatPr defaultRowHeight="12.75" x14ac:dyDescent="0.2"/>
  <cols>
    <col min="1" max="1" width="42.42578125" customWidth="1"/>
    <col min="2" max="2" width="8.42578125" customWidth="1"/>
    <col min="3" max="3" width="9.7109375" customWidth="1"/>
    <col min="4" max="4" width="9.85546875" bestFit="1" customWidth="1"/>
    <col min="5" max="5" width="10.85546875" customWidth="1"/>
    <col min="6" max="7" width="9.7109375" customWidth="1"/>
    <col min="8" max="8" width="10.42578125" customWidth="1"/>
    <col min="9" max="9" width="10.5703125" customWidth="1"/>
    <col min="10" max="10" width="9.7109375" customWidth="1"/>
    <col min="11" max="11" width="11.140625" customWidth="1"/>
    <col min="12" max="12" width="10.28515625" customWidth="1"/>
    <col min="14" max="14" width="9.85546875" bestFit="1" customWidth="1"/>
  </cols>
  <sheetData>
    <row r="1" spans="1:13" ht="15.75" x14ac:dyDescent="0.25">
      <c r="A1" s="4" t="s">
        <v>661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3" ht="15.75" x14ac:dyDescent="0.2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3" ht="15.75" x14ac:dyDescent="0.25">
      <c r="A3" s="501" t="s">
        <v>117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</row>
    <row r="4" spans="1:13" ht="15.75" x14ac:dyDescent="0.25">
      <c r="A4" s="501" t="s">
        <v>382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</row>
    <row r="5" spans="1:13" ht="15.75" x14ac:dyDescent="0.25">
      <c r="A5" s="501" t="s">
        <v>20</v>
      </c>
      <c r="B5" s="502"/>
      <c r="C5" s="502"/>
      <c r="D5" s="502"/>
      <c r="E5" s="502"/>
      <c r="F5" s="502"/>
      <c r="G5" s="502"/>
      <c r="H5" s="502"/>
      <c r="I5" s="502"/>
      <c r="J5" s="502"/>
      <c r="K5" s="502"/>
      <c r="L5" s="502"/>
    </row>
    <row r="6" spans="1:13" x14ac:dyDescent="0.2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3" x14ac:dyDescent="0.2">
      <c r="A7" s="7"/>
      <c r="B7" s="7"/>
      <c r="C7" s="469" t="s">
        <v>252</v>
      </c>
      <c r="D7" s="476" t="s">
        <v>35</v>
      </c>
      <c r="E7" s="495"/>
      <c r="F7" s="495"/>
      <c r="G7" s="495"/>
      <c r="H7" s="495"/>
      <c r="I7" s="476" t="s">
        <v>36</v>
      </c>
      <c r="J7" s="496"/>
      <c r="K7" s="497"/>
      <c r="L7" s="469" t="s">
        <v>170</v>
      </c>
    </row>
    <row r="8" spans="1:13" ht="12.75" customHeight="1" x14ac:dyDescent="0.2">
      <c r="A8" s="19" t="s">
        <v>34</v>
      </c>
      <c r="B8" s="19"/>
      <c r="C8" s="470"/>
      <c r="D8" s="469" t="s">
        <v>72</v>
      </c>
      <c r="E8" s="469" t="s">
        <v>73</v>
      </c>
      <c r="F8" s="469" t="s">
        <v>94</v>
      </c>
      <c r="G8" s="478" t="s">
        <v>187</v>
      </c>
      <c r="H8" s="478" t="s">
        <v>165</v>
      </c>
      <c r="I8" s="469" t="s">
        <v>39</v>
      </c>
      <c r="J8" s="469" t="s">
        <v>38</v>
      </c>
      <c r="K8" s="472" t="s">
        <v>193</v>
      </c>
      <c r="L8" s="470"/>
    </row>
    <row r="9" spans="1:13" x14ac:dyDescent="0.2">
      <c r="A9" s="19" t="s">
        <v>37</v>
      </c>
      <c r="B9" s="19"/>
      <c r="C9" s="470"/>
      <c r="D9" s="470"/>
      <c r="E9" s="470"/>
      <c r="F9" s="470"/>
      <c r="G9" s="498"/>
      <c r="H9" s="498"/>
      <c r="I9" s="470"/>
      <c r="J9" s="470"/>
      <c r="K9" s="500"/>
      <c r="L9" s="470"/>
    </row>
    <row r="10" spans="1:13" ht="23.25" customHeight="1" x14ac:dyDescent="0.2">
      <c r="A10" s="8"/>
      <c r="B10" s="8"/>
      <c r="C10" s="471"/>
      <c r="D10" s="471"/>
      <c r="E10" s="471"/>
      <c r="F10" s="471"/>
      <c r="G10" s="499"/>
      <c r="H10" s="499"/>
      <c r="I10" s="471"/>
      <c r="J10" s="471"/>
      <c r="K10" s="474"/>
      <c r="L10" s="471"/>
    </row>
    <row r="11" spans="1:13" x14ac:dyDescent="0.2">
      <c r="A11" s="7" t="s">
        <v>8</v>
      </c>
      <c r="B11" s="16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9" t="s">
        <v>14</v>
      </c>
      <c r="I11" s="17" t="s">
        <v>15</v>
      </c>
      <c r="J11" s="9" t="s">
        <v>16</v>
      </c>
      <c r="K11" s="18" t="s">
        <v>17</v>
      </c>
      <c r="L11" s="9" t="s">
        <v>18</v>
      </c>
    </row>
    <row r="12" spans="1:13" x14ac:dyDescent="0.2">
      <c r="A12" s="13" t="s">
        <v>192</v>
      </c>
      <c r="B12" s="13"/>
      <c r="C12" s="13"/>
      <c r="D12" s="114"/>
      <c r="E12" s="112"/>
      <c r="F12" s="116"/>
      <c r="G12" s="112"/>
      <c r="H12" s="116"/>
      <c r="I12" s="112"/>
      <c r="J12" s="115"/>
      <c r="K12" s="112"/>
      <c r="L12" s="112"/>
      <c r="M12" t="s">
        <v>257</v>
      </c>
    </row>
    <row r="13" spans="1:13" x14ac:dyDescent="0.2">
      <c r="A13" s="11" t="s">
        <v>41</v>
      </c>
      <c r="B13" s="217" t="s">
        <v>145</v>
      </c>
      <c r="C13" s="88">
        <f>SUM(D13:L13)</f>
        <v>56846</v>
      </c>
      <c r="D13" s="109">
        <v>43677</v>
      </c>
      <c r="E13" s="88">
        <v>7643</v>
      </c>
      <c r="F13" s="119">
        <v>4063</v>
      </c>
      <c r="G13" s="88"/>
      <c r="H13" s="119">
        <v>0</v>
      </c>
      <c r="I13" s="204">
        <v>1463</v>
      </c>
      <c r="J13" s="128"/>
      <c r="K13" s="88"/>
      <c r="L13" s="88">
        <v>0</v>
      </c>
      <c r="M13" s="145">
        <f>SUM(D13:L13)</f>
        <v>56846</v>
      </c>
    </row>
    <row r="14" spans="1:13" x14ac:dyDescent="0.2">
      <c r="A14" s="11" t="s">
        <v>432</v>
      </c>
      <c r="B14" s="217"/>
      <c r="C14" s="88">
        <f>SUM(D14:L14)</f>
        <v>50</v>
      </c>
      <c r="D14" s="109">
        <v>43</v>
      </c>
      <c r="E14" s="88">
        <v>7</v>
      </c>
      <c r="F14" s="119"/>
      <c r="G14" s="88"/>
      <c r="H14" s="119"/>
      <c r="I14" s="204"/>
      <c r="J14" s="128"/>
      <c r="K14" s="88"/>
      <c r="L14" s="88"/>
      <c r="M14" s="145">
        <f t="shared" ref="M14:M81" si="0">SUM(D14:L14)</f>
        <v>50</v>
      </c>
    </row>
    <row r="15" spans="1:13" x14ac:dyDescent="0.2">
      <c r="A15" s="11" t="s">
        <v>385</v>
      </c>
      <c r="B15" s="217"/>
      <c r="C15" s="88">
        <f>SUM(C14)</f>
        <v>50</v>
      </c>
      <c r="D15" s="88">
        <f t="shared" ref="D15:L15" si="1">SUM(D14)</f>
        <v>43</v>
      </c>
      <c r="E15" s="88">
        <f t="shared" si="1"/>
        <v>7</v>
      </c>
      <c r="F15" s="88">
        <f t="shared" si="1"/>
        <v>0</v>
      </c>
      <c r="G15" s="88">
        <f t="shared" si="1"/>
        <v>0</v>
      </c>
      <c r="H15" s="88">
        <f t="shared" si="1"/>
        <v>0</v>
      </c>
      <c r="I15" s="88">
        <f t="shared" si="1"/>
        <v>0</v>
      </c>
      <c r="J15" s="88">
        <f t="shared" si="1"/>
        <v>0</v>
      </c>
      <c r="K15" s="88">
        <f t="shared" si="1"/>
        <v>0</v>
      </c>
      <c r="L15" s="88">
        <f t="shared" si="1"/>
        <v>0</v>
      </c>
      <c r="M15" s="145">
        <f t="shared" si="0"/>
        <v>50</v>
      </c>
    </row>
    <row r="16" spans="1:13" x14ac:dyDescent="0.2">
      <c r="A16" s="15" t="s">
        <v>385</v>
      </c>
      <c r="B16" s="217"/>
      <c r="C16" s="111">
        <f>SUM(C13,C15)</f>
        <v>56896</v>
      </c>
      <c r="D16" s="111">
        <f t="shared" ref="D16:L16" si="2">SUM(D13,D15)</f>
        <v>43720</v>
      </c>
      <c r="E16" s="111">
        <f t="shared" si="2"/>
        <v>7650</v>
      </c>
      <c r="F16" s="111">
        <f t="shared" si="2"/>
        <v>4063</v>
      </c>
      <c r="G16" s="111">
        <f t="shared" si="2"/>
        <v>0</v>
      </c>
      <c r="H16" s="111">
        <f t="shared" si="2"/>
        <v>0</v>
      </c>
      <c r="I16" s="111">
        <f t="shared" si="2"/>
        <v>1463</v>
      </c>
      <c r="J16" s="111">
        <f t="shared" si="2"/>
        <v>0</v>
      </c>
      <c r="K16" s="111">
        <f t="shared" si="2"/>
        <v>0</v>
      </c>
      <c r="L16" s="111">
        <f t="shared" si="2"/>
        <v>0</v>
      </c>
      <c r="M16" s="145">
        <f t="shared" si="0"/>
        <v>56896</v>
      </c>
    </row>
    <row r="17" spans="1:13" x14ac:dyDescent="0.2">
      <c r="A17" s="56" t="s">
        <v>253</v>
      </c>
      <c r="B17" s="239"/>
      <c r="C17" s="88"/>
      <c r="D17" s="109"/>
      <c r="E17" s="88"/>
      <c r="F17" s="113"/>
      <c r="G17" s="88"/>
      <c r="H17" s="113"/>
      <c r="I17" s="204"/>
      <c r="J17" s="128"/>
      <c r="K17" s="88"/>
      <c r="L17" s="88"/>
      <c r="M17" s="145">
        <f t="shared" si="0"/>
        <v>0</v>
      </c>
    </row>
    <row r="18" spans="1:13" x14ac:dyDescent="0.2">
      <c r="A18" s="11" t="s">
        <v>41</v>
      </c>
      <c r="B18" s="217" t="s">
        <v>143</v>
      </c>
      <c r="C18" s="88">
        <f>SUM(D18:L18)</f>
        <v>1816</v>
      </c>
      <c r="D18" s="109"/>
      <c r="E18" s="88"/>
      <c r="F18" s="113">
        <v>1816</v>
      </c>
      <c r="G18" s="88"/>
      <c r="H18" s="113"/>
      <c r="I18" s="204"/>
      <c r="J18" s="128"/>
      <c r="K18" s="88"/>
      <c r="L18" s="88"/>
      <c r="M18" s="145">
        <f t="shared" si="0"/>
        <v>1816</v>
      </c>
    </row>
    <row r="19" spans="1:13" x14ac:dyDescent="0.2">
      <c r="A19" s="15" t="s">
        <v>385</v>
      </c>
      <c r="B19" s="217"/>
      <c r="C19" s="88">
        <f>SUM(D19:L19)</f>
        <v>1816</v>
      </c>
      <c r="D19" s="109"/>
      <c r="E19" s="88"/>
      <c r="F19" s="113">
        <v>1816</v>
      </c>
      <c r="G19" s="88"/>
      <c r="H19" s="113"/>
      <c r="I19" s="204"/>
      <c r="J19" s="128"/>
      <c r="K19" s="88"/>
      <c r="L19" s="88"/>
      <c r="M19" s="145">
        <f t="shared" si="0"/>
        <v>1816</v>
      </c>
    </row>
    <row r="20" spans="1:13" x14ac:dyDescent="0.2">
      <c r="A20" s="13" t="s">
        <v>266</v>
      </c>
      <c r="B20" s="7"/>
      <c r="C20" s="13"/>
      <c r="D20" s="114"/>
      <c r="E20" s="112"/>
      <c r="F20" s="116"/>
      <c r="G20" s="112"/>
      <c r="H20" s="116"/>
      <c r="I20" s="112"/>
      <c r="J20" s="115"/>
      <c r="K20" s="112"/>
      <c r="L20" s="112"/>
      <c r="M20" s="145">
        <f t="shared" si="0"/>
        <v>0</v>
      </c>
    </row>
    <row r="21" spans="1:13" x14ac:dyDescent="0.2">
      <c r="A21" s="11" t="s">
        <v>41</v>
      </c>
      <c r="B21" s="217" t="s">
        <v>143</v>
      </c>
      <c r="C21" s="88">
        <f>SUM(D21:L21)</f>
        <v>5000</v>
      </c>
      <c r="D21" s="109"/>
      <c r="E21" s="88">
        <v>0</v>
      </c>
      <c r="F21" s="119">
        <v>5000</v>
      </c>
      <c r="G21" s="88"/>
      <c r="H21" s="119">
        <v>0</v>
      </c>
      <c r="I21" s="88">
        <v>0</v>
      </c>
      <c r="J21" s="128">
        <v>0</v>
      </c>
      <c r="K21" s="88">
        <v>0</v>
      </c>
      <c r="L21" s="88"/>
      <c r="M21" s="145">
        <f t="shared" si="0"/>
        <v>5000</v>
      </c>
    </row>
    <row r="22" spans="1:13" x14ac:dyDescent="0.2">
      <c r="A22" s="15" t="s">
        <v>385</v>
      </c>
      <c r="B22" s="217"/>
      <c r="C22" s="88">
        <f>SUM(D22:L22)</f>
        <v>5000</v>
      </c>
      <c r="D22" s="109"/>
      <c r="E22" s="88"/>
      <c r="F22" s="119">
        <v>5000</v>
      </c>
      <c r="G22" s="88"/>
      <c r="H22" s="119"/>
      <c r="I22" s="88"/>
      <c r="J22" s="128"/>
      <c r="K22" s="88"/>
      <c r="L22" s="88"/>
      <c r="M22" s="145">
        <f t="shared" si="0"/>
        <v>5000</v>
      </c>
    </row>
    <row r="23" spans="1:13" x14ac:dyDescent="0.2">
      <c r="A23" s="13" t="s">
        <v>307</v>
      </c>
      <c r="B23" s="7"/>
      <c r="C23" s="13"/>
      <c r="D23" s="114"/>
      <c r="E23" s="112"/>
      <c r="F23" s="116"/>
      <c r="G23" s="112"/>
      <c r="H23" s="116"/>
      <c r="I23" s="112"/>
      <c r="J23" s="115"/>
      <c r="K23" s="112"/>
      <c r="L23" s="112"/>
      <c r="M23" s="145">
        <f t="shared" si="0"/>
        <v>0</v>
      </c>
    </row>
    <row r="24" spans="1:13" x14ac:dyDescent="0.2">
      <c r="A24" s="11" t="s">
        <v>41</v>
      </c>
      <c r="B24" s="217" t="s">
        <v>143</v>
      </c>
      <c r="C24" s="88">
        <f>SUM(D24:L24)</f>
        <v>69603</v>
      </c>
      <c r="D24" s="109">
        <v>0</v>
      </c>
      <c r="E24" s="88">
        <v>0</v>
      </c>
      <c r="F24" s="119">
        <v>54503</v>
      </c>
      <c r="G24" s="88">
        <v>0</v>
      </c>
      <c r="H24" s="119">
        <v>0</v>
      </c>
      <c r="I24" s="88">
        <v>6000</v>
      </c>
      <c r="J24" s="128">
        <v>5500</v>
      </c>
      <c r="K24" s="88">
        <v>3600</v>
      </c>
      <c r="L24" s="88">
        <v>0</v>
      </c>
      <c r="M24" s="145">
        <f t="shared" si="0"/>
        <v>69603</v>
      </c>
    </row>
    <row r="25" spans="1:13" x14ac:dyDescent="0.2">
      <c r="A25" s="11" t="s">
        <v>452</v>
      </c>
      <c r="B25" s="217"/>
      <c r="C25" s="88">
        <f>SUM(D25:L25)</f>
        <v>7720</v>
      </c>
      <c r="D25" s="109"/>
      <c r="E25" s="88"/>
      <c r="F25" s="119"/>
      <c r="G25" s="88"/>
      <c r="H25" s="119"/>
      <c r="I25" s="88"/>
      <c r="J25" s="128"/>
      <c r="K25" s="88">
        <v>7720</v>
      </c>
      <c r="L25" s="88"/>
      <c r="M25" s="145">
        <f t="shared" si="0"/>
        <v>7720</v>
      </c>
    </row>
    <row r="26" spans="1:13" x14ac:dyDescent="0.2">
      <c r="A26" s="11" t="s">
        <v>439</v>
      </c>
      <c r="B26" s="217"/>
      <c r="C26" s="88">
        <f>SUM(C25)</f>
        <v>7720</v>
      </c>
      <c r="D26" s="88">
        <f t="shared" ref="D26:L26" si="3">SUM(D25)</f>
        <v>0</v>
      </c>
      <c r="E26" s="88">
        <f t="shared" si="3"/>
        <v>0</v>
      </c>
      <c r="F26" s="88">
        <f t="shared" si="3"/>
        <v>0</v>
      </c>
      <c r="G26" s="88">
        <f t="shared" si="3"/>
        <v>0</v>
      </c>
      <c r="H26" s="88">
        <f t="shared" si="3"/>
        <v>0</v>
      </c>
      <c r="I26" s="88">
        <f t="shared" si="3"/>
        <v>0</v>
      </c>
      <c r="J26" s="88">
        <f t="shared" si="3"/>
        <v>0</v>
      </c>
      <c r="K26" s="88">
        <f t="shared" si="3"/>
        <v>7720</v>
      </c>
      <c r="L26" s="88">
        <f t="shared" si="3"/>
        <v>0</v>
      </c>
      <c r="M26" s="145">
        <f t="shared" si="0"/>
        <v>7720</v>
      </c>
    </row>
    <row r="27" spans="1:13" x14ac:dyDescent="0.2">
      <c r="A27" s="15" t="s">
        <v>385</v>
      </c>
      <c r="B27" s="217"/>
      <c r="C27" s="88">
        <f>SUM(C24,C26)</f>
        <v>77323</v>
      </c>
      <c r="D27" s="88">
        <f t="shared" ref="D27:L27" si="4">SUM(D24,D26)</f>
        <v>0</v>
      </c>
      <c r="E27" s="88">
        <f t="shared" si="4"/>
        <v>0</v>
      </c>
      <c r="F27" s="88">
        <f t="shared" si="4"/>
        <v>54503</v>
      </c>
      <c r="G27" s="88">
        <f t="shared" si="4"/>
        <v>0</v>
      </c>
      <c r="H27" s="88">
        <f t="shared" si="4"/>
        <v>0</v>
      </c>
      <c r="I27" s="88">
        <f t="shared" si="4"/>
        <v>6000</v>
      </c>
      <c r="J27" s="88">
        <f t="shared" si="4"/>
        <v>5500</v>
      </c>
      <c r="K27" s="88">
        <f t="shared" si="4"/>
        <v>11320</v>
      </c>
      <c r="L27" s="88">
        <f t="shared" si="4"/>
        <v>0</v>
      </c>
      <c r="M27" s="145">
        <f t="shared" si="0"/>
        <v>77323</v>
      </c>
    </row>
    <row r="28" spans="1:13" s="283" customFormat="1" x14ac:dyDescent="0.2">
      <c r="A28" s="275" t="s">
        <v>319</v>
      </c>
      <c r="B28" s="291"/>
      <c r="C28" s="279"/>
      <c r="D28" s="280"/>
      <c r="E28" s="279"/>
      <c r="F28" s="281"/>
      <c r="G28" s="279"/>
      <c r="H28" s="281"/>
      <c r="I28" s="279"/>
      <c r="J28" s="282"/>
      <c r="K28" s="279"/>
      <c r="L28" s="279"/>
      <c r="M28" s="145">
        <f t="shared" si="0"/>
        <v>0</v>
      </c>
    </row>
    <row r="29" spans="1:13" s="283" customFormat="1" x14ac:dyDescent="0.2">
      <c r="A29" s="334" t="s">
        <v>41</v>
      </c>
      <c r="B29" s="353" t="s">
        <v>143</v>
      </c>
      <c r="C29" s="204">
        <f>SUM(D29:L29)</f>
        <v>192</v>
      </c>
      <c r="D29" s="288"/>
      <c r="E29" s="204"/>
      <c r="F29" s="335">
        <v>192</v>
      </c>
      <c r="G29" s="204"/>
      <c r="H29" s="335"/>
      <c r="I29" s="204"/>
      <c r="J29" s="290"/>
      <c r="K29" s="204"/>
      <c r="L29" s="204"/>
      <c r="M29" s="145">
        <f t="shared" si="0"/>
        <v>192</v>
      </c>
    </row>
    <row r="30" spans="1:13" s="283" customFormat="1" x14ac:dyDescent="0.2">
      <c r="A30" s="15" t="s">
        <v>385</v>
      </c>
      <c r="B30" s="284"/>
      <c r="C30" s="204">
        <f>SUM(D30:L30)</f>
        <v>192</v>
      </c>
      <c r="D30" s="288"/>
      <c r="E30" s="204"/>
      <c r="F30" s="335">
        <v>192</v>
      </c>
      <c r="G30" s="204"/>
      <c r="H30" s="335"/>
      <c r="I30" s="204"/>
      <c r="J30" s="287"/>
      <c r="K30" s="254"/>
      <c r="L30" s="254"/>
      <c r="M30" s="145">
        <f t="shared" si="0"/>
        <v>192</v>
      </c>
    </row>
    <row r="31" spans="1:13" s="283" customFormat="1" x14ac:dyDescent="0.2">
      <c r="A31" s="275" t="s">
        <v>309</v>
      </c>
      <c r="B31" s="278"/>
      <c r="C31" s="269"/>
      <c r="D31" s="279"/>
      <c r="E31" s="279"/>
      <c r="F31" s="281"/>
      <c r="G31" s="279"/>
      <c r="H31" s="289"/>
      <c r="I31" s="279"/>
      <c r="J31" s="290"/>
      <c r="K31" s="204"/>
      <c r="L31" s="204"/>
      <c r="M31" s="145">
        <f t="shared" si="0"/>
        <v>0</v>
      </c>
    </row>
    <row r="32" spans="1:13" s="283" customFormat="1" x14ac:dyDescent="0.2">
      <c r="A32" s="334" t="s">
        <v>41</v>
      </c>
      <c r="B32" s="353" t="s">
        <v>143</v>
      </c>
      <c r="C32" s="204">
        <f>SUM(D32:L32)</f>
        <v>58448</v>
      </c>
      <c r="D32" s="288"/>
      <c r="E32" s="204">
        <v>0</v>
      </c>
      <c r="F32" s="335">
        <v>0</v>
      </c>
      <c r="G32" s="204"/>
      <c r="H32" s="335">
        <v>0</v>
      </c>
      <c r="I32" s="204">
        <v>0</v>
      </c>
      <c r="J32" s="290">
        <v>0</v>
      </c>
      <c r="K32" s="204">
        <v>0</v>
      </c>
      <c r="L32" s="204">
        <v>58448</v>
      </c>
      <c r="M32" s="145">
        <f t="shared" si="0"/>
        <v>58448</v>
      </c>
    </row>
    <row r="33" spans="1:13" s="283" customFormat="1" x14ac:dyDescent="0.2">
      <c r="A33" s="15" t="s">
        <v>385</v>
      </c>
      <c r="B33" s="353"/>
      <c r="C33" s="254">
        <f>SUM(D33:L33)</f>
        <v>58448</v>
      </c>
      <c r="D33" s="285"/>
      <c r="E33" s="254"/>
      <c r="F33" s="286"/>
      <c r="G33" s="254"/>
      <c r="H33" s="286"/>
      <c r="I33" s="254"/>
      <c r="J33" s="287"/>
      <c r="K33" s="254"/>
      <c r="L33" s="254">
        <v>58448</v>
      </c>
      <c r="M33" s="145">
        <f t="shared" si="0"/>
        <v>58448</v>
      </c>
    </row>
    <row r="34" spans="1:13" s="283" customFormat="1" x14ac:dyDescent="0.2">
      <c r="A34" s="269" t="s">
        <v>310</v>
      </c>
      <c r="B34" s="291"/>
      <c r="C34" s="204"/>
      <c r="D34" s="288"/>
      <c r="E34" s="204"/>
      <c r="F34" s="292"/>
      <c r="G34" s="204"/>
      <c r="H34" s="292"/>
      <c r="I34" s="204"/>
      <c r="J34" s="290"/>
      <c r="K34" s="204"/>
      <c r="L34" s="204"/>
      <c r="M34" s="145">
        <f t="shared" si="0"/>
        <v>0</v>
      </c>
    </row>
    <row r="35" spans="1:13" s="283" customFormat="1" x14ac:dyDescent="0.2">
      <c r="A35" s="334" t="s">
        <v>135</v>
      </c>
      <c r="B35" s="353" t="s">
        <v>143</v>
      </c>
      <c r="C35" s="204">
        <f>SUM(D35:L35)</f>
        <v>131724</v>
      </c>
      <c r="D35" s="288"/>
      <c r="E35" s="204"/>
      <c r="F35" s="292"/>
      <c r="G35" s="204"/>
      <c r="H35" s="292">
        <v>131724</v>
      </c>
      <c r="I35" s="204"/>
      <c r="J35" s="290"/>
      <c r="K35" s="204"/>
      <c r="L35" s="204"/>
      <c r="M35" s="145">
        <f t="shared" si="0"/>
        <v>131724</v>
      </c>
    </row>
    <row r="36" spans="1:13" s="283" customFormat="1" x14ac:dyDescent="0.2">
      <c r="A36" s="15" t="s">
        <v>385</v>
      </c>
      <c r="B36" s="284"/>
      <c r="C36" s="204">
        <f>SUM(D36:L36)</f>
        <v>131724</v>
      </c>
      <c r="D36" s="288"/>
      <c r="E36" s="204"/>
      <c r="F36" s="292"/>
      <c r="G36" s="204"/>
      <c r="H36" s="292">
        <v>131724</v>
      </c>
      <c r="I36" s="204"/>
      <c r="J36" s="290"/>
      <c r="K36" s="204"/>
      <c r="L36" s="204"/>
      <c r="M36" s="145">
        <f t="shared" si="0"/>
        <v>131724</v>
      </c>
    </row>
    <row r="37" spans="1:13" x14ac:dyDescent="0.2">
      <c r="A37" s="13" t="s">
        <v>311</v>
      </c>
      <c r="B37" s="7"/>
      <c r="C37" s="13"/>
      <c r="D37" s="114"/>
      <c r="E37" s="112"/>
      <c r="F37" s="116"/>
      <c r="G37" s="112"/>
      <c r="H37" s="116"/>
      <c r="I37" s="112"/>
      <c r="J37" s="115"/>
      <c r="K37" s="112"/>
      <c r="L37" s="112"/>
      <c r="M37" s="145">
        <f t="shared" si="0"/>
        <v>0</v>
      </c>
    </row>
    <row r="38" spans="1:13" x14ac:dyDescent="0.2">
      <c r="A38" s="11" t="s">
        <v>142</v>
      </c>
      <c r="B38" s="217" t="s">
        <v>143</v>
      </c>
      <c r="C38" s="88">
        <f>SUM(D38:L38)</f>
        <v>198035</v>
      </c>
      <c r="D38" s="109"/>
      <c r="E38" s="88">
        <v>0</v>
      </c>
      <c r="F38" s="119">
        <v>0</v>
      </c>
      <c r="G38" s="88"/>
      <c r="H38" s="119">
        <v>198035</v>
      </c>
      <c r="I38" s="88">
        <v>0</v>
      </c>
      <c r="J38" s="128"/>
      <c r="K38" s="88">
        <v>0</v>
      </c>
      <c r="L38" s="88">
        <v>0</v>
      </c>
      <c r="M38" s="145">
        <f t="shared" si="0"/>
        <v>198035</v>
      </c>
    </row>
    <row r="39" spans="1:13" x14ac:dyDescent="0.2">
      <c r="A39" s="11" t="s">
        <v>420</v>
      </c>
      <c r="B39" s="217"/>
      <c r="C39" s="88">
        <f>SUM(D39:L39)</f>
        <v>2000</v>
      </c>
      <c r="D39" s="109"/>
      <c r="E39" s="88"/>
      <c r="F39" s="119"/>
      <c r="G39" s="88"/>
      <c r="H39" s="119">
        <v>2000</v>
      </c>
      <c r="I39" s="88"/>
      <c r="J39" s="128"/>
      <c r="K39" s="88"/>
      <c r="L39" s="88"/>
      <c r="M39" s="145">
        <f t="shared" si="0"/>
        <v>2000</v>
      </c>
    </row>
    <row r="40" spans="1:13" x14ac:dyDescent="0.2">
      <c r="A40" s="11" t="s">
        <v>552</v>
      </c>
      <c r="B40" s="217"/>
      <c r="C40" s="88">
        <f>SUM(D40:L40)</f>
        <v>386</v>
      </c>
      <c r="D40" s="109"/>
      <c r="E40" s="88"/>
      <c r="F40" s="119"/>
      <c r="G40" s="88"/>
      <c r="H40" s="119">
        <v>386</v>
      </c>
      <c r="I40" s="88"/>
      <c r="J40" s="128"/>
      <c r="K40" s="88"/>
      <c r="L40" s="88"/>
      <c r="M40" s="145">
        <f t="shared" si="0"/>
        <v>386</v>
      </c>
    </row>
    <row r="41" spans="1:13" x14ac:dyDescent="0.2">
      <c r="A41" s="11" t="s">
        <v>521</v>
      </c>
      <c r="B41" s="217"/>
      <c r="C41" s="88">
        <f t="shared" ref="C41:C44" si="5">SUM(D41:L41)</f>
        <v>-28305</v>
      </c>
      <c r="D41" s="109"/>
      <c r="E41" s="88"/>
      <c r="F41" s="119"/>
      <c r="G41" s="88"/>
      <c r="H41" s="119">
        <v>-28305</v>
      </c>
      <c r="I41" s="88"/>
      <c r="J41" s="128"/>
      <c r="K41" s="88"/>
      <c r="L41" s="88"/>
      <c r="M41" s="145">
        <f t="shared" si="0"/>
        <v>-28305</v>
      </c>
    </row>
    <row r="42" spans="1:13" x14ac:dyDescent="0.2">
      <c r="A42" s="11" t="s">
        <v>522</v>
      </c>
      <c r="B42" s="217"/>
      <c r="C42" s="88">
        <f t="shared" si="5"/>
        <v>5700</v>
      </c>
      <c r="D42" s="109"/>
      <c r="E42" s="88"/>
      <c r="F42" s="119"/>
      <c r="G42" s="88"/>
      <c r="H42" s="119">
        <v>5700</v>
      </c>
      <c r="I42" s="88"/>
      <c r="J42" s="128"/>
      <c r="K42" s="88"/>
      <c r="L42" s="88"/>
      <c r="M42" s="145">
        <f t="shared" si="0"/>
        <v>5700</v>
      </c>
    </row>
    <row r="43" spans="1:13" x14ac:dyDescent="0.2">
      <c r="A43" s="11" t="s">
        <v>523</v>
      </c>
      <c r="B43" s="217"/>
      <c r="C43" s="88">
        <f t="shared" si="5"/>
        <v>-11815</v>
      </c>
      <c r="D43" s="109"/>
      <c r="E43" s="88"/>
      <c r="F43" s="119"/>
      <c r="G43" s="88"/>
      <c r="H43" s="119">
        <v>-11815</v>
      </c>
      <c r="I43" s="88"/>
      <c r="J43" s="128"/>
      <c r="K43" s="88"/>
      <c r="L43" s="88"/>
      <c r="M43" s="145">
        <f t="shared" si="0"/>
        <v>-11815</v>
      </c>
    </row>
    <row r="44" spans="1:13" x14ac:dyDescent="0.2">
      <c r="A44" s="11" t="s">
        <v>524</v>
      </c>
      <c r="B44" s="217"/>
      <c r="C44" s="88">
        <f t="shared" si="5"/>
        <v>-3342</v>
      </c>
      <c r="D44" s="109"/>
      <c r="E44" s="88"/>
      <c r="F44" s="119"/>
      <c r="G44" s="88"/>
      <c r="H44" s="119">
        <v>-3342</v>
      </c>
      <c r="I44" s="88"/>
      <c r="J44" s="128"/>
      <c r="K44" s="88"/>
      <c r="L44" s="88"/>
      <c r="M44" s="145">
        <f t="shared" si="0"/>
        <v>-3342</v>
      </c>
    </row>
    <row r="45" spans="1:13" x14ac:dyDescent="0.2">
      <c r="A45" s="11" t="s">
        <v>494</v>
      </c>
      <c r="B45" s="217"/>
      <c r="C45" s="88">
        <f>SUM(C39:C44)</f>
        <v>-35376</v>
      </c>
      <c r="D45" s="88">
        <f t="shared" ref="D45:L45" si="6">SUM(D39:D44)</f>
        <v>0</v>
      </c>
      <c r="E45" s="88">
        <f t="shared" si="6"/>
        <v>0</v>
      </c>
      <c r="F45" s="88">
        <f t="shared" si="6"/>
        <v>0</v>
      </c>
      <c r="G45" s="88">
        <f t="shared" si="6"/>
        <v>0</v>
      </c>
      <c r="H45" s="88">
        <f t="shared" si="6"/>
        <v>-35376</v>
      </c>
      <c r="I45" s="88">
        <f t="shared" si="6"/>
        <v>0</v>
      </c>
      <c r="J45" s="88">
        <f t="shared" si="6"/>
        <v>0</v>
      </c>
      <c r="K45" s="88">
        <f t="shared" si="6"/>
        <v>0</v>
      </c>
      <c r="L45" s="88">
        <f t="shared" si="6"/>
        <v>0</v>
      </c>
      <c r="M45" s="145">
        <f t="shared" si="0"/>
        <v>-35376</v>
      </c>
    </row>
    <row r="46" spans="1:13" x14ac:dyDescent="0.2">
      <c r="A46" s="15" t="s">
        <v>385</v>
      </c>
      <c r="B46" s="217"/>
      <c r="C46" s="88">
        <f>SUM(C38,C45)</f>
        <v>162659</v>
      </c>
      <c r="D46" s="88">
        <f t="shared" ref="D46:L46" si="7">SUM(D38,D45)</f>
        <v>0</v>
      </c>
      <c r="E46" s="88">
        <f t="shared" si="7"/>
        <v>0</v>
      </c>
      <c r="F46" s="88">
        <f t="shared" si="7"/>
        <v>0</v>
      </c>
      <c r="G46" s="88">
        <f t="shared" si="7"/>
        <v>0</v>
      </c>
      <c r="H46" s="88">
        <f t="shared" si="7"/>
        <v>162659</v>
      </c>
      <c r="I46" s="88">
        <f t="shared" si="7"/>
        <v>0</v>
      </c>
      <c r="J46" s="88">
        <f t="shared" si="7"/>
        <v>0</v>
      </c>
      <c r="K46" s="88">
        <f t="shared" si="7"/>
        <v>0</v>
      </c>
      <c r="L46" s="88">
        <f t="shared" si="7"/>
        <v>0</v>
      </c>
      <c r="M46" s="145">
        <f t="shared" si="0"/>
        <v>162659</v>
      </c>
    </row>
    <row r="47" spans="1:13" x14ac:dyDescent="0.2">
      <c r="A47" s="13" t="s">
        <v>312</v>
      </c>
      <c r="B47" s="7"/>
      <c r="C47" s="13"/>
      <c r="D47" s="114"/>
      <c r="E47" s="112"/>
      <c r="F47" s="116"/>
      <c r="G47" s="112"/>
      <c r="H47" s="116"/>
      <c r="I47" s="112"/>
      <c r="J47" s="115"/>
      <c r="K47" s="112"/>
      <c r="L47" s="112"/>
      <c r="M47" s="145">
        <f t="shared" si="0"/>
        <v>0</v>
      </c>
    </row>
    <row r="48" spans="1:13" x14ac:dyDescent="0.2">
      <c r="A48" s="11" t="s">
        <v>135</v>
      </c>
      <c r="B48" s="217" t="s">
        <v>143</v>
      </c>
      <c r="C48" s="88">
        <f>SUM(D48:L48)</f>
        <v>31727</v>
      </c>
      <c r="D48" s="109">
        <v>25000</v>
      </c>
      <c r="E48" s="88">
        <v>2503</v>
      </c>
      <c r="F48" s="119">
        <v>4224</v>
      </c>
      <c r="G48" s="88"/>
      <c r="H48" s="119">
        <v>0</v>
      </c>
      <c r="I48" s="88">
        <v>0</v>
      </c>
      <c r="J48" s="128"/>
      <c r="K48" s="88">
        <v>0</v>
      </c>
      <c r="L48" s="88"/>
      <c r="M48" s="145">
        <f t="shared" si="0"/>
        <v>31727</v>
      </c>
    </row>
    <row r="49" spans="1:13" x14ac:dyDescent="0.2">
      <c r="A49" s="15" t="s">
        <v>385</v>
      </c>
      <c r="B49" s="217"/>
      <c r="C49" s="88">
        <f>SUM(D49:L49)</f>
        <v>31727</v>
      </c>
      <c r="D49" s="109">
        <v>25000</v>
      </c>
      <c r="E49" s="88">
        <v>2503</v>
      </c>
      <c r="F49" s="119">
        <v>4224</v>
      </c>
      <c r="G49" s="88"/>
      <c r="H49" s="119"/>
      <c r="I49" s="88"/>
      <c r="J49" s="128"/>
      <c r="K49" s="88"/>
      <c r="L49" s="88"/>
      <c r="M49" s="145">
        <f t="shared" si="0"/>
        <v>31727</v>
      </c>
    </row>
    <row r="50" spans="1:13" s="153" customFormat="1" x14ac:dyDescent="0.2">
      <c r="A50" s="13" t="s">
        <v>313</v>
      </c>
      <c r="B50" s="7"/>
      <c r="C50" s="13"/>
      <c r="D50" s="114"/>
      <c r="E50" s="112"/>
      <c r="F50" s="116" t="s">
        <v>233</v>
      </c>
      <c r="G50" s="112"/>
      <c r="H50" s="116"/>
      <c r="I50" s="112"/>
      <c r="J50" s="115"/>
      <c r="K50" s="112"/>
      <c r="L50" s="112"/>
      <c r="M50" s="145">
        <f t="shared" si="0"/>
        <v>0</v>
      </c>
    </row>
    <row r="51" spans="1:13" s="153" customFormat="1" x14ac:dyDescent="0.2">
      <c r="A51" s="11" t="s">
        <v>41</v>
      </c>
      <c r="B51" s="217" t="s">
        <v>143</v>
      </c>
      <c r="C51" s="88">
        <f>SUM(D51:L51)</f>
        <v>11659</v>
      </c>
      <c r="D51" s="109"/>
      <c r="E51" s="88">
        <v>0</v>
      </c>
      <c r="F51" s="119">
        <v>11659</v>
      </c>
      <c r="G51" s="88"/>
      <c r="H51" s="119">
        <v>0</v>
      </c>
      <c r="I51" s="88">
        <v>0</v>
      </c>
      <c r="J51" s="128"/>
      <c r="K51" s="88"/>
      <c r="L51" s="88">
        <v>0</v>
      </c>
      <c r="M51" s="145">
        <f t="shared" si="0"/>
        <v>11659</v>
      </c>
    </row>
    <row r="52" spans="1:13" s="153" customFormat="1" x14ac:dyDescent="0.2">
      <c r="A52" s="15" t="s">
        <v>385</v>
      </c>
      <c r="B52" s="217"/>
      <c r="C52" s="88">
        <f>SUM(D52:L52)</f>
        <v>11659</v>
      </c>
      <c r="D52" s="109"/>
      <c r="E52" s="88"/>
      <c r="F52" s="119">
        <v>11659</v>
      </c>
      <c r="G52" s="88"/>
      <c r="H52" s="119"/>
      <c r="I52" s="88"/>
      <c r="J52" s="128"/>
      <c r="K52" s="88"/>
      <c r="L52" s="88"/>
      <c r="M52" s="145">
        <f t="shared" si="0"/>
        <v>11659</v>
      </c>
    </row>
    <row r="53" spans="1:13" s="153" customFormat="1" x14ac:dyDescent="0.2">
      <c r="A53" s="13" t="s">
        <v>314</v>
      </c>
      <c r="B53" s="7"/>
      <c r="C53" s="13"/>
      <c r="D53" s="114"/>
      <c r="E53" s="112"/>
      <c r="F53" s="116"/>
      <c r="G53" s="112"/>
      <c r="H53" s="116"/>
      <c r="I53" s="112"/>
      <c r="J53" s="115"/>
      <c r="K53" s="112"/>
      <c r="L53" s="112"/>
      <c r="M53" s="145">
        <f t="shared" si="0"/>
        <v>0</v>
      </c>
    </row>
    <row r="54" spans="1:13" s="153" customFormat="1" x14ac:dyDescent="0.2">
      <c r="A54" s="11" t="s">
        <v>41</v>
      </c>
      <c r="B54" s="217" t="s">
        <v>143</v>
      </c>
      <c r="C54" s="88">
        <f>SUM(D54:L54)</f>
        <v>96100</v>
      </c>
      <c r="D54" s="109"/>
      <c r="E54" s="88">
        <v>0</v>
      </c>
      <c r="F54" s="119">
        <v>1500</v>
      </c>
      <c r="G54" s="88"/>
      <c r="H54" s="119">
        <v>0</v>
      </c>
      <c r="I54" s="88">
        <v>4800</v>
      </c>
      <c r="J54" s="128">
        <v>89800</v>
      </c>
      <c r="K54" s="88">
        <v>0</v>
      </c>
      <c r="L54" s="88">
        <v>0</v>
      </c>
      <c r="M54" s="145">
        <f t="shared" si="0"/>
        <v>96100</v>
      </c>
    </row>
    <row r="55" spans="1:13" s="153" customFormat="1" x14ac:dyDescent="0.2">
      <c r="A55" s="11" t="s">
        <v>409</v>
      </c>
      <c r="B55" s="217"/>
      <c r="C55" s="88">
        <f t="shared" ref="C55:C56" si="8">SUM(D55:L55)</f>
        <v>238100</v>
      </c>
      <c r="D55" s="119"/>
      <c r="E55" s="88"/>
      <c r="F55" s="119"/>
      <c r="G55" s="88"/>
      <c r="H55" s="119"/>
      <c r="I55" s="88"/>
      <c r="J55" s="128">
        <v>238100</v>
      </c>
      <c r="K55" s="88"/>
      <c r="L55" s="88"/>
      <c r="M55" s="145">
        <f t="shared" si="0"/>
        <v>238100</v>
      </c>
    </row>
    <row r="56" spans="1:13" s="153" customFormat="1" x14ac:dyDescent="0.2">
      <c r="A56" s="11" t="s">
        <v>412</v>
      </c>
      <c r="B56" s="217"/>
      <c r="C56" s="88">
        <f t="shared" si="8"/>
        <v>12000</v>
      </c>
      <c r="D56" s="119"/>
      <c r="E56" s="88"/>
      <c r="F56" s="119"/>
      <c r="G56" s="88"/>
      <c r="H56" s="119"/>
      <c r="I56" s="88"/>
      <c r="J56" s="128">
        <v>12000</v>
      </c>
      <c r="K56" s="88"/>
      <c r="L56" s="88"/>
      <c r="M56" s="145">
        <f t="shared" si="0"/>
        <v>12000</v>
      </c>
    </row>
    <row r="57" spans="1:13" s="153" customFormat="1" x14ac:dyDescent="0.2">
      <c r="A57" s="11" t="s">
        <v>416</v>
      </c>
      <c r="B57" s="217"/>
      <c r="C57" s="88">
        <f>SUM(C55:C56)</f>
        <v>250100</v>
      </c>
      <c r="D57" s="88">
        <f t="shared" ref="D57:L57" si="9">SUM(D55:D56)</f>
        <v>0</v>
      </c>
      <c r="E57" s="88">
        <f t="shared" si="9"/>
        <v>0</v>
      </c>
      <c r="F57" s="88">
        <f t="shared" si="9"/>
        <v>0</v>
      </c>
      <c r="G57" s="88">
        <f t="shared" si="9"/>
        <v>0</v>
      </c>
      <c r="H57" s="88">
        <f t="shared" si="9"/>
        <v>0</v>
      </c>
      <c r="I57" s="88">
        <f t="shared" si="9"/>
        <v>0</v>
      </c>
      <c r="J57" s="88">
        <f t="shared" si="9"/>
        <v>250100</v>
      </c>
      <c r="K57" s="88">
        <f t="shared" si="9"/>
        <v>0</v>
      </c>
      <c r="L57" s="88">
        <f t="shared" si="9"/>
        <v>0</v>
      </c>
      <c r="M57" s="145">
        <f t="shared" si="0"/>
        <v>250100</v>
      </c>
    </row>
    <row r="58" spans="1:13" s="153" customFormat="1" x14ac:dyDescent="0.2">
      <c r="A58" s="15" t="s">
        <v>385</v>
      </c>
      <c r="B58" s="217"/>
      <c r="C58" s="111">
        <f>SUM(C54,C57)</f>
        <v>346200</v>
      </c>
      <c r="D58" s="111">
        <f t="shared" ref="D58:L58" si="10">SUM(D54,D57)</f>
        <v>0</v>
      </c>
      <c r="E58" s="111">
        <f t="shared" si="10"/>
        <v>0</v>
      </c>
      <c r="F58" s="111">
        <f t="shared" si="10"/>
        <v>1500</v>
      </c>
      <c r="G58" s="111">
        <f t="shared" si="10"/>
        <v>0</v>
      </c>
      <c r="H58" s="111">
        <f t="shared" si="10"/>
        <v>0</v>
      </c>
      <c r="I58" s="111">
        <f t="shared" si="10"/>
        <v>4800</v>
      </c>
      <c r="J58" s="111">
        <f t="shared" si="10"/>
        <v>339900</v>
      </c>
      <c r="K58" s="111">
        <f t="shared" si="10"/>
        <v>0</v>
      </c>
      <c r="L58" s="111">
        <f t="shared" si="10"/>
        <v>0</v>
      </c>
      <c r="M58" s="145">
        <f t="shared" si="0"/>
        <v>346200</v>
      </c>
    </row>
    <row r="59" spans="1:13" x14ac:dyDescent="0.2">
      <c r="A59" s="13" t="s">
        <v>315</v>
      </c>
      <c r="B59" s="7"/>
      <c r="C59" s="13"/>
      <c r="D59" s="116"/>
      <c r="E59" s="112"/>
      <c r="F59" s="116"/>
      <c r="G59" s="112"/>
      <c r="H59" s="116"/>
      <c r="I59" s="112"/>
      <c r="J59" s="115"/>
      <c r="K59" s="112"/>
      <c r="L59" s="112"/>
      <c r="M59" s="145">
        <f t="shared" si="0"/>
        <v>0</v>
      </c>
    </row>
    <row r="60" spans="1:13" x14ac:dyDescent="0.2">
      <c r="A60" s="11" t="s">
        <v>41</v>
      </c>
      <c r="B60" s="217" t="s">
        <v>143</v>
      </c>
      <c r="C60" s="88">
        <f>SUM(D60:L60)</f>
        <v>69099</v>
      </c>
      <c r="D60" s="109"/>
      <c r="E60" s="88">
        <v>0</v>
      </c>
      <c r="F60" s="119">
        <v>69099</v>
      </c>
      <c r="G60" s="88"/>
      <c r="H60" s="119">
        <v>0</v>
      </c>
      <c r="I60" s="88">
        <v>0</v>
      </c>
      <c r="J60" s="128">
        <v>0</v>
      </c>
      <c r="K60" s="88"/>
      <c r="L60" s="88">
        <v>0</v>
      </c>
      <c r="M60" s="145">
        <f t="shared" si="0"/>
        <v>69099</v>
      </c>
    </row>
    <row r="61" spans="1:13" x14ac:dyDescent="0.2">
      <c r="A61" s="15" t="s">
        <v>385</v>
      </c>
      <c r="B61" s="216"/>
      <c r="C61" s="111">
        <f>SUM(D61:L61)</f>
        <v>69099</v>
      </c>
      <c r="D61" s="111"/>
      <c r="E61" s="111"/>
      <c r="F61" s="118">
        <v>69099</v>
      </c>
      <c r="G61" s="111"/>
      <c r="H61" s="118"/>
      <c r="I61" s="111"/>
      <c r="J61" s="117"/>
      <c r="K61" s="111"/>
      <c r="L61" s="111"/>
      <c r="M61" s="145">
        <f t="shared" si="0"/>
        <v>69099</v>
      </c>
    </row>
    <row r="62" spans="1:13" x14ac:dyDescent="0.2">
      <c r="A62" s="22" t="s">
        <v>316</v>
      </c>
      <c r="B62" s="217"/>
      <c r="C62" s="88"/>
      <c r="D62" s="119"/>
      <c r="E62" s="88"/>
      <c r="F62" s="119"/>
      <c r="G62" s="88"/>
      <c r="H62" s="119"/>
      <c r="I62" s="88"/>
      <c r="J62" s="128"/>
      <c r="K62" s="88"/>
      <c r="L62" s="88"/>
      <c r="M62" s="145">
        <f t="shared" si="0"/>
        <v>0</v>
      </c>
    </row>
    <row r="63" spans="1:13" x14ac:dyDescent="0.2">
      <c r="A63" s="11" t="s">
        <v>41</v>
      </c>
      <c r="B63" s="217" t="s">
        <v>144</v>
      </c>
      <c r="C63" s="88">
        <f>SUM(D63:L63)</f>
        <v>11902</v>
      </c>
      <c r="D63" s="119"/>
      <c r="E63" s="88"/>
      <c r="F63" s="119">
        <v>2144</v>
      </c>
      <c r="G63" s="88"/>
      <c r="H63" s="119">
        <v>2900</v>
      </c>
      <c r="I63" s="88">
        <v>6858</v>
      </c>
      <c r="J63" s="128"/>
      <c r="K63" s="88"/>
      <c r="L63" s="88"/>
      <c r="M63" s="145">
        <f t="shared" si="0"/>
        <v>11902</v>
      </c>
    </row>
    <row r="64" spans="1:13" x14ac:dyDescent="0.2">
      <c r="A64" s="11" t="s">
        <v>436</v>
      </c>
      <c r="B64" s="217"/>
      <c r="C64" s="88">
        <f>SUM(D64:L64)</f>
        <v>150</v>
      </c>
      <c r="D64" s="119"/>
      <c r="E64" s="88"/>
      <c r="F64" s="119">
        <v>150</v>
      </c>
      <c r="G64" s="88"/>
      <c r="H64" s="119"/>
      <c r="I64" s="88"/>
      <c r="J64" s="128"/>
      <c r="K64" s="88"/>
      <c r="L64" s="88"/>
      <c r="M64" s="145">
        <f t="shared" si="0"/>
        <v>150</v>
      </c>
    </row>
    <row r="65" spans="1:14" x14ac:dyDescent="0.2">
      <c r="A65" s="11" t="s">
        <v>515</v>
      </c>
      <c r="B65" s="217"/>
      <c r="C65" s="88">
        <f t="shared" ref="C65:C66" si="11">SUM(D65:L65)</f>
        <v>375</v>
      </c>
      <c r="D65" s="119"/>
      <c r="E65" s="88"/>
      <c r="F65" s="119"/>
      <c r="G65" s="88"/>
      <c r="H65" s="119"/>
      <c r="I65" s="88">
        <v>375</v>
      </c>
      <c r="J65" s="128"/>
      <c r="K65" s="88"/>
      <c r="L65" s="88"/>
      <c r="M65" s="145">
        <f t="shared" si="0"/>
        <v>375</v>
      </c>
      <c r="N65" t="s">
        <v>516</v>
      </c>
    </row>
    <row r="66" spans="1:14" x14ac:dyDescent="0.2">
      <c r="A66" s="11" t="s">
        <v>441</v>
      </c>
      <c r="B66" s="217"/>
      <c r="C66" s="88">
        <f t="shared" si="11"/>
        <v>700</v>
      </c>
      <c r="D66" s="119"/>
      <c r="E66" s="88"/>
      <c r="F66" s="119">
        <v>700</v>
      </c>
      <c r="G66" s="88"/>
      <c r="H66" s="119"/>
      <c r="I66" s="88"/>
      <c r="J66" s="128"/>
      <c r="K66" s="88"/>
      <c r="L66" s="88"/>
      <c r="M66" s="145">
        <f t="shared" si="0"/>
        <v>700</v>
      </c>
    </row>
    <row r="67" spans="1:14" x14ac:dyDescent="0.2">
      <c r="A67" s="11" t="s">
        <v>442</v>
      </c>
      <c r="B67" s="217"/>
      <c r="C67" s="88">
        <f t="shared" ref="C67:C72" si="12">SUM(D67:L67)</f>
        <v>397</v>
      </c>
      <c r="D67" s="119"/>
      <c r="E67" s="88"/>
      <c r="F67" s="119">
        <v>397</v>
      </c>
      <c r="G67" s="88"/>
      <c r="H67" s="119"/>
      <c r="I67" s="88"/>
      <c r="J67" s="128"/>
      <c r="K67" s="88"/>
      <c r="L67" s="88"/>
      <c r="M67" s="145">
        <f t="shared" si="0"/>
        <v>397</v>
      </c>
    </row>
    <row r="68" spans="1:14" x14ac:dyDescent="0.2">
      <c r="A68" s="11" t="s">
        <v>446</v>
      </c>
      <c r="B68" s="217"/>
      <c r="C68" s="88">
        <f t="shared" si="12"/>
        <v>120</v>
      </c>
      <c r="D68" s="119"/>
      <c r="E68" s="88"/>
      <c r="F68" s="119">
        <v>120</v>
      </c>
      <c r="G68" s="88"/>
      <c r="H68" s="119"/>
      <c r="I68" s="88"/>
      <c r="J68" s="128"/>
      <c r="K68" s="88"/>
      <c r="L68" s="88"/>
      <c r="M68" s="145">
        <f t="shared" si="0"/>
        <v>120</v>
      </c>
    </row>
    <row r="69" spans="1:14" x14ac:dyDescent="0.2">
      <c r="A69" s="11" t="s">
        <v>447</v>
      </c>
      <c r="B69" s="217"/>
      <c r="C69" s="88">
        <f t="shared" si="12"/>
        <v>650</v>
      </c>
      <c r="D69" s="119"/>
      <c r="E69" s="88"/>
      <c r="F69" s="119">
        <v>650</v>
      </c>
      <c r="G69" s="88"/>
      <c r="H69" s="119"/>
      <c r="I69" s="88"/>
      <c r="J69" s="128"/>
      <c r="K69" s="88"/>
      <c r="L69" s="88"/>
      <c r="M69" s="145">
        <f t="shared" si="0"/>
        <v>650</v>
      </c>
    </row>
    <row r="70" spans="1:14" x14ac:dyDescent="0.2">
      <c r="A70" s="11" t="s">
        <v>448</v>
      </c>
      <c r="B70" s="217"/>
      <c r="C70" s="88">
        <f t="shared" si="12"/>
        <v>950</v>
      </c>
      <c r="D70" s="119"/>
      <c r="E70" s="88"/>
      <c r="F70" s="119">
        <v>950</v>
      </c>
      <c r="G70" s="88"/>
      <c r="H70" s="119"/>
      <c r="I70" s="88"/>
      <c r="J70" s="128"/>
      <c r="K70" s="88"/>
      <c r="L70" s="88"/>
      <c r="M70" s="145">
        <f t="shared" si="0"/>
        <v>950</v>
      </c>
    </row>
    <row r="71" spans="1:14" x14ac:dyDescent="0.2">
      <c r="A71" s="11" t="s">
        <v>495</v>
      </c>
      <c r="B71" s="217"/>
      <c r="C71" s="88">
        <f t="shared" si="12"/>
        <v>280</v>
      </c>
      <c r="D71" s="119"/>
      <c r="E71" s="88"/>
      <c r="F71" s="119">
        <v>280</v>
      </c>
      <c r="G71" s="88"/>
      <c r="H71" s="119"/>
      <c r="I71" s="88"/>
      <c r="J71" s="128"/>
      <c r="K71" s="88"/>
      <c r="L71" s="88"/>
      <c r="M71" s="145">
        <f t="shared" si="0"/>
        <v>280</v>
      </c>
    </row>
    <row r="72" spans="1:14" x14ac:dyDescent="0.2">
      <c r="A72" s="11" t="s">
        <v>496</v>
      </c>
      <c r="B72" s="217"/>
      <c r="C72" s="88">
        <f t="shared" si="12"/>
        <v>445</v>
      </c>
      <c r="D72" s="119"/>
      <c r="E72" s="88"/>
      <c r="F72" s="119">
        <v>445</v>
      </c>
      <c r="G72" s="88"/>
      <c r="H72" s="119"/>
      <c r="I72" s="88"/>
      <c r="J72" s="128"/>
      <c r="K72" s="88"/>
      <c r="L72" s="88"/>
      <c r="M72" s="145">
        <f t="shared" si="0"/>
        <v>445</v>
      </c>
    </row>
    <row r="73" spans="1:14" x14ac:dyDescent="0.2">
      <c r="A73" s="11" t="s">
        <v>416</v>
      </c>
      <c r="B73" s="217"/>
      <c r="C73" s="88">
        <f>SUM(C64:C72)</f>
        <v>4067</v>
      </c>
      <c r="D73" s="88">
        <f t="shared" ref="D73:L73" si="13">SUM(D64:D72)</f>
        <v>0</v>
      </c>
      <c r="E73" s="88">
        <f t="shared" si="13"/>
        <v>0</v>
      </c>
      <c r="F73" s="88">
        <f t="shared" si="13"/>
        <v>3692</v>
      </c>
      <c r="G73" s="88">
        <f t="shared" si="13"/>
        <v>0</v>
      </c>
      <c r="H73" s="88">
        <f t="shared" si="13"/>
        <v>0</v>
      </c>
      <c r="I73" s="88">
        <f t="shared" si="13"/>
        <v>375</v>
      </c>
      <c r="J73" s="88">
        <f t="shared" si="13"/>
        <v>0</v>
      </c>
      <c r="K73" s="88">
        <f t="shared" si="13"/>
        <v>0</v>
      </c>
      <c r="L73" s="88">
        <f t="shared" si="13"/>
        <v>0</v>
      </c>
      <c r="M73" s="145">
        <f t="shared" si="0"/>
        <v>4067</v>
      </c>
    </row>
    <row r="74" spans="1:14" x14ac:dyDescent="0.2">
      <c r="A74" s="15" t="s">
        <v>385</v>
      </c>
      <c r="B74" s="217"/>
      <c r="C74" s="88">
        <f>SUM(C63,C73)</f>
        <v>15969</v>
      </c>
      <c r="D74" s="88">
        <f t="shared" ref="D74:L74" si="14">SUM(D63,D73)</f>
        <v>0</v>
      </c>
      <c r="E74" s="88">
        <f t="shared" si="14"/>
        <v>0</v>
      </c>
      <c r="F74" s="88">
        <f t="shared" si="14"/>
        <v>5836</v>
      </c>
      <c r="G74" s="88">
        <f t="shared" si="14"/>
        <v>0</v>
      </c>
      <c r="H74" s="88">
        <f t="shared" si="14"/>
        <v>2900</v>
      </c>
      <c r="I74" s="88">
        <f t="shared" si="14"/>
        <v>7233</v>
      </c>
      <c r="J74" s="88">
        <f t="shared" si="14"/>
        <v>0</v>
      </c>
      <c r="K74" s="88">
        <f t="shared" si="14"/>
        <v>0</v>
      </c>
      <c r="L74" s="88">
        <f t="shared" si="14"/>
        <v>0</v>
      </c>
      <c r="M74" s="145">
        <f t="shared" si="0"/>
        <v>15969</v>
      </c>
    </row>
    <row r="75" spans="1:14" x14ac:dyDescent="0.2">
      <c r="A75" s="53" t="s">
        <v>317</v>
      </c>
      <c r="B75" s="46"/>
      <c r="C75" s="53"/>
      <c r="D75" s="116"/>
      <c r="E75" s="112"/>
      <c r="F75" s="116"/>
      <c r="G75" s="112"/>
      <c r="H75" s="116"/>
      <c r="I75" s="112"/>
      <c r="J75" s="115"/>
      <c r="K75" s="112"/>
      <c r="L75" s="112"/>
      <c r="M75" s="145">
        <f t="shared" si="0"/>
        <v>0</v>
      </c>
    </row>
    <row r="76" spans="1:14" x14ac:dyDescent="0.2">
      <c r="A76" s="11" t="s">
        <v>30</v>
      </c>
      <c r="B76" s="217" t="s">
        <v>143</v>
      </c>
      <c r="C76" s="88">
        <f>SUM(D76:L76)</f>
        <v>15136</v>
      </c>
      <c r="D76" s="109"/>
      <c r="E76" s="88">
        <v>0</v>
      </c>
      <c r="F76" s="119">
        <v>15136</v>
      </c>
      <c r="G76" s="167"/>
      <c r="H76" s="119">
        <v>0</v>
      </c>
      <c r="I76" s="88">
        <v>0</v>
      </c>
      <c r="J76" s="128">
        <v>0</v>
      </c>
      <c r="K76" s="88"/>
      <c r="L76" s="88">
        <v>0</v>
      </c>
      <c r="M76" s="145">
        <f t="shared" si="0"/>
        <v>15136</v>
      </c>
    </row>
    <row r="77" spans="1:14" x14ac:dyDescent="0.2">
      <c r="A77" s="11" t="s">
        <v>437</v>
      </c>
      <c r="B77" s="217"/>
      <c r="C77" s="88">
        <f>SUM(D77:L77)</f>
        <v>1300</v>
      </c>
      <c r="D77" s="119"/>
      <c r="E77" s="88"/>
      <c r="F77" s="119">
        <v>1300</v>
      </c>
      <c r="G77" s="167"/>
      <c r="H77" s="119"/>
      <c r="I77" s="88"/>
      <c r="J77" s="128"/>
      <c r="K77" s="88"/>
      <c r="L77" s="88"/>
      <c r="M77" s="145">
        <f t="shared" si="0"/>
        <v>1300</v>
      </c>
    </row>
    <row r="78" spans="1:14" x14ac:dyDescent="0.2">
      <c r="A78" s="11" t="s">
        <v>439</v>
      </c>
      <c r="B78" s="217"/>
      <c r="C78" s="88">
        <f>SUM(C77)</f>
        <v>1300</v>
      </c>
      <c r="D78" s="88">
        <f t="shared" ref="D78:L78" si="15">SUM(D77)</f>
        <v>0</v>
      </c>
      <c r="E78" s="88">
        <f t="shared" si="15"/>
        <v>0</v>
      </c>
      <c r="F78" s="88">
        <f t="shared" si="15"/>
        <v>1300</v>
      </c>
      <c r="G78" s="88">
        <f t="shared" si="15"/>
        <v>0</v>
      </c>
      <c r="H78" s="88">
        <f t="shared" si="15"/>
        <v>0</v>
      </c>
      <c r="I78" s="88">
        <f t="shared" si="15"/>
        <v>0</v>
      </c>
      <c r="J78" s="88">
        <f t="shared" si="15"/>
        <v>0</v>
      </c>
      <c r="K78" s="88">
        <f t="shared" si="15"/>
        <v>0</v>
      </c>
      <c r="L78" s="88">
        <f t="shared" si="15"/>
        <v>0</v>
      </c>
      <c r="M78" s="145">
        <f t="shared" si="0"/>
        <v>1300</v>
      </c>
    </row>
    <row r="79" spans="1:14" x14ac:dyDescent="0.2">
      <c r="A79" s="15" t="s">
        <v>385</v>
      </c>
      <c r="B79" s="217"/>
      <c r="C79" s="88">
        <f>SUM(C76,C78)</f>
        <v>16436</v>
      </c>
      <c r="D79" s="88">
        <f t="shared" ref="D79:L79" si="16">SUM(D76,D78)</f>
        <v>0</v>
      </c>
      <c r="E79" s="88">
        <f t="shared" si="16"/>
        <v>0</v>
      </c>
      <c r="F79" s="88">
        <f t="shared" si="16"/>
        <v>16436</v>
      </c>
      <c r="G79" s="88">
        <f t="shared" si="16"/>
        <v>0</v>
      </c>
      <c r="H79" s="88">
        <f t="shared" si="16"/>
        <v>0</v>
      </c>
      <c r="I79" s="88">
        <f t="shared" si="16"/>
        <v>0</v>
      </c>
      <c r="J79" s="88">
        <f t="shared" si="16"/>
        <v>0</v>
      </c>
      <c r="K79" s="88">
        <f t="shared" si="16"/>
        <v>0</v>
      </c>
      <c r="L79" s="88">
        <f t="shared" si="16"/>
        <v>0</v>
      </c>
      <c r="M79" s="145">
        <f t="shared" si="0"/>
        <v>16436</v>
      </c>
    </row>
    <row r="80" spans="1:14" x14ac:dyDescent="0.2">
      <c r="A80" s="253" t="s">
        <v>320</v>
      </c>
      <c r="B80" s="46"/>
      <c r="C80" s="53"/>
      <c r="D80" s="116"/>
      <c r="E80" s="112"/>
      <c r="F80" s="116"/>
      <c r="G80" s="112"/>
      <c r="H80" s="116"/>
      <c r="I80" s="112"/>
      <c r="J80" s="115"/>
      <c r="K80" s="112"/>
      <c r="L80" s="112"/>
      <c r="M80" s="145">
        <f t="shared" si="0"/>
        <v>0</v>
      </c>
    </row>
    <row r="81" spans="1:13" x14ac:dyDescent="0.2">
      <c r="A81" s="11" t="s">
        <v>30</v>
      </c>
      <c r="B81" s="217" t="s">
        <v>143</v>
      </c>
      <c r="C81" s="88">
        <f>SUM(D81:L81)</f>
        <v>10000</v>
      </c>
      <c r="D81" s="109"/>
      <c r="E81" s="88">
        <v>0</v>
      </c>
      <c r="F81" s="119">
        <v>10000</v>
      </c>
      <c r="G81" s="167"/>
      <c r="H81" s="119">
        <v>0</v>
      </c>
      <c r="I81" s="88">
        <v>0</v>
      </c>
      <c r="J81" s="128">
        <v>0</v>
      </c>
      <c r="K81" s="88">
        <v>0</v>
      </c>
      <c r="L81" s="88">
        <v>0</v>
      </c>
      <c r="M81" s="145">
        <f t="shared" si="0"/>
        <v>10000</v>
      </c>
    </row>
    <row r="82" spans="1:13" x14ac:dyDescent="0.2">
      <c r="A82" s="15" t="s">
        <v>385</v>
      </c>
      <c r="B82" s="216"/>
      <c r="C82" s="111">
        <f>SUM(D82:L82)</f>
        <v>10000</v>
      </c>
      <c r="D82" s="118"/>
      <c r="E82" s="111"/>
      <c r="F82" s="118">
        <v>10000</v>
      </c>
      <c r="G82" s="376"/>
      <c r="H82" s="118"/>
      <c r="I82" s="111"/>
      <c r="J82" s="117"/>
      <c r="K82" s="111"/>
      <c r="L82" s="111"/>
      <c r="M82" s="145">
        <f t="shared" ref="M82:M117" si="17">SUM(D82:L82)</f>
        <v>10000</v>
      </c>
    </row>
    <row r="83" spans="1:13" x14ac:dyDescent="0.2">
      <c r="A83" s="463" t="s">
        <v>449</v>
      </c>
      <c r="B83" s="217"/>
      <c r="C83" s="88"/>
      <c r="D83" s="119"/>
      <c r="E83" s="88"/>
      <c r="F83" s="119"/>
      <c r="G83" s="167"/>
      <c r="H83" s="119"/>
      <c r="I83" s="88"/>
      <c r="J83" s="128"/>
      <c r="K83" s="88"/>
      <c r="L83" s="88"/>
      <c r="M83" s="145">
        <f t="shared" si="17"/>
        <v>0</v>
      </c>
    </row>
    <row r="84" spans="1:13" x14ac:dyDescent="0.2">
      <c r="A84" s="11" t="s">
        <v>30</v>
      </c>
      <c r="B84" s="217" t="s">
        <v>144</v>
      </c>
      <c r="C84" s="88">
        <v>0</v>
      </c>
      <c r="D84" s="119"/>
      <c r="E84" s="88"/>
      <c r="F84" s="119">
        <v>0</v>
      </c>
      <c r="G84" s="167"/>
      <c r="H84" s="119"/>
      <c r="I84" s="88"/>
      <c r="J84" s="128"/>
      <c r="K84" s="88"/>
      <c r="L84" s="88"/>
      <c r="M84" s="145">
        <f t="shared" si="17"/>
        <v>0</v>
      </c>
    </row>
    <row r="85" spans="1:13" x14ac:dyDescent="0.2">
      <c r="A85" s="11" t="s">
        <v>450</v>
      </c>
      <c r="B85" s="217"/>
      <c r="C85" s="88">
        <f>SUM(D85:L85)</f>
        <v>1510</v>
      </c>
      <c r="D85" s="119"/>
      <c r="E85" s="88"/>
      <c r="F85" s="374">
        <v>1510</v>
      </c>
      <c r="G85" s="167"/>
      <c r="H85" s="119"/>
      <c r="I85" s="88"/>
      <c r="J85" s="128"/>
      <c r="K85" s="88"/>
      <c r="L85" s="88"/>
      <c r="M85" s="145">
        <f t="shared" si="17"/>
        <v>1510</v>
      </c>
    </row>
    <row r="86" spans="1:13" x14ac:dyDescent="0.2">
      <c r="A86" s="11" t="s">
        <v>451</v>
      </c>
      <c r="B86" s="217"/>
      <c r="C86" s="88">
        <f>SUM(C85)</f>
        <v>1510</v>
      </c>
      <c r="D86" s="88">
        <f t="shared" ref="D86:L86" si="18">SUM(D85)</f>
        <v>0</v>
      </c>
      <c r="E86" s="88">
        <f t="shared" si="18"/>
        <v>0</v>
      </c>
      <c r="F86" s="88">
        <f t="shared" si="18"/>
        <v>1510</v>
      </c>
      <c r="G86" s="88">
        <f t="shared" si="18"/>
        <v>0</v>
      </c>
      <c r="H86" s="88">
        <f t="shared" si="18"/>
        <v>0</v>
      </c>
      <c r="I86" s="88">
        <f t="shared" si="18"/>
        <v>0</v>
      </c>
      <c r="J86" s="88">
        <f t="shared" si="18"/>
        <v>0</v>
      </c>
      <c r="K86" s="88">
        <f t="shared" si="18"/>
        <v>0</v>
      </c>
      <c r="L86" s="88">
        <f t="shared" si="18"/>
        <v>0</v>
      </c>
      <c r="M86" s="145">
        <f t="shared" si="17"/>
        <v>1510</v>
      </c>
    </row>
    <row r="87" spans="1:13" x14ac:dyDescent="0.2">
      <c r="A87" s="15" t="s">
        <v>385</v>
      </c>
      <c r="B87" s="217"/>
      <c r="C87" s="88">
        <f>SUM(C84,C86)</f>
        <v>1510</v>
      </c>
      <c r="D87" s="88">
        <f t="shared" ref="D87:L87" si="19">SUM(D84,D86)</f>
        <v>0</v>
      </c>
      <c r="E87" s="88">
        <f t="shared" si="19"/>
        <v>0</v>
      </c>
      <c r="F87" s="88">
        <f t="shared" si="19"/>
        <v>1510</v>
      </c>
      <c r="G87" s="88">
        <f t="shared" si="19"/>
        <v>0</v>
      </c>
      <c r="H87" s="88">
        <f t="shared" si="19"/>
        <v>0</v>
      </c>
      <c r="I87" s="88">
        <f t="shared" si="19"/>
        <v>0</v>
      </c>
      <c r="J87" s="88">
        <f t="shared" si="19"/>
        <v>0</v>
      </c>
      <c r="K87" s="88">
        <f t="shared" si="19"/>
        <v>0</v>
      </c>
      <c r="L87" s="88">
        <f t="shared" si="19"/>
        <v>0</v>
      </c>
      <c r="M87" s="145">
        <f t="shared" si="17"/>
        <v>1510</v>
      </c>
    </row>
    <row r="88" spans="1:13" x14ac:dyDescent="0.2">
      <c r="A88" s="53" t="s">
        <v>453</v>
      </c>
      <c r="B88" s="46"/>
      <c r="C88" s="53"/>
      <c r="D88" s="116"/>
      <c r="E88" s="112"/>
      <c r="F88" s="116"/>
      <c r="G88" s="112"/>
      <c r="H88" s="116"/>
      <c r="I88" s="112"/>
      <c r="J88" s="115"/>
      <c r="K88" s="112"/>
      <c r="L88" s="112"/>
      <c r="M88" s="145">
        <f t="shared" si="17"/>
        <v>0</v>
      </c>
    </row>
    <row r="89" spans="1:13" x14ac:dyDescent="0.2">
      <c r="A89" s="11" t="s">
        <v>30</v>
      </c>
      <c r="B89" s="217" t="s">
        <v>143</v>
      </c>
      <c r="C89" s="88">
        <f>SUM(D89:L89)</f>
        <v>0</v>
      </c>
      <c r="D89" s="109"/>
      <c r="E89" s="88">
        <v>0</v>
      </c>
      <c r="F89" s="119">
        <v>0</v>
      </c>
      <c r="G89" s="88"/>
      <c r="H89" s="119"/>
      <c r="I89" s="88">
        <v>0</v>
      </c>
      <c r="J89" s="128">
        <v>0</v>
      </c>
      <c r="K89" s="88">
        <v>0</v>
      </c>
      <c r="L89" s="88"/>
      <c r="M89" s="145">
        <f t="shared" si="17"/>
        <v>0</v>
      </c>
    </row>
    <row r="90" spans="1:13" x14ac:dyDescent="0.2">
      <c r="A90" s="15" t="s">
        <v>385</v>
      </c>
      <c r="B90" s="217"/>
      <c r="C90" s="88">
        <f>SUM(D90:L90)</f>
        <v>0</v>
      </c>
      <c r="D90" s="119"/>
      <c r="E90" s="88"/>
      <c r="F90" s="119">
        <v>0</v>
      </c>
      <c r="G90" s="88"/>
      <c r="H90" s="119"/>
      <c r="I90" s="88"/>
      <c r="J90" s="128"/>
      <c r="K90" s="88"/>
      <c r="L90" s="88"/>
      <c r="M90" s="145">
        <f t="shared" si="17"/>
        <v>0</v>
      </c>
    </row>
    <row r="91" spans="1:13" x14ac:dyDescent="0.2">
      <c r="A91" s="53" t="s">
        <v>454</v>
      </c>
      <c r="B91" s="46"/>
      <c r="C91" s="53"/>
      <c r="D91" s="116"/>
      <c r="E91" s="112"/>
      <c r="F91" s="116"/>
      <c r="G91" s="112"/>
      <c r="H91" s="116"/>
      <c r="I91" s="112"/>
      <c r="J91" s="115"/>
      <c r="K91" s="112"/>
      <c r="L91" s="112"/>
      <c r="M91" s="145">
        <f t="shared" si="17"/>
        <v>0</v>
      </c>
    </row>
    <row r="92" spans="1:13" x14ac:dyDescent="0.2">
      <c r="A92" s="11" t="s">
        <v>30</v>
      </c>
      <c r="B92" s="217" t="s">
        <v>143</v>
      </c>
      <c r="C92" s="132">
        <f>SUM(D92:L92)</f>
        <v>41105</v>
      </c>
      <c r="D92" s="109"/>
      <c r="E92" s="88">
        <v>0</v>
      </c>
      <c r="F92" s="119">
        <v>37605</v>
      </c>
      <c r="G92" s="88">
        <v>0</v>
      </c>
      <c r="H92" s="119">
        <v>0</v>
      </c>
      <c r="I92" s="88">
        <v>3500</v>
      </c>
      <c r="J92" s="128">
        <v>0</v>
      </c>
      <c r="K92" s="88">
        <v>0</v>
      </c>
      <c r="L92" s="88">
        <v>0</v>
      </c>
      <c r="M92" s="145">
        <f t="shared" si="17"/>
        <v>41105</v>
      </c>
    </row>
    <row r="93" spans="1:13" x14ac:dyDescent="0.2">
      <c r="A93" s="15" t="s">
        <v>385</v>
      </c>
      <c r="B93" s="216"/>
      <c r="C93" s="110">
        <f>SUM(D93:L93)</f>
        <v>41105</v>
      </c>
      <c r="D93" s="118"/>
      <c r="E93" s="111"/>
      <c r="F93" s="118">
        <v>37605</v>
      </c>
      <c r="G93" s="111"/>
      <c r="H93" s="118"/>
      <c r="I93" s="111">
        <v>3500</v>
      </c>
      <c r="J93" s="117"/>
      <c r="K93" s="111"/>
      <c r="L93" s="111"/>
      <c r="M93" s="145">
        <f t="shared" si="17"/>
        <v>41105</v>
      </c>
    </row>
    <row r="94" spans="1:13" x14ac:dyDescent="0.2">
      <c r="A94" s="56" t="s">
        <v>455</v>
      </c>
      <c r="B94" s="47"/>
      <c r="C94" s="56"/>
      <c r="D94" s="119"/>
      <c r="E94" s="88"/>
      <c r="F94" s="119"/>
      <c r="G94" s="88"/>
      <c r="H94" s="119"/>
      <c r="I94" s="88"/>
      <c r="J94" s="128"/>
      <c r="K94" s="88"/>
      <c r="L94" s="88"/>
      <c r="M94" s="145">
        <f t="shared" si="17"/>
        <v>0</v>
      </c>
    </row>
    <row r="95" spans="1:13" x14ac:dyDescent="0.2">
      <c r="A95" s="11" t="s">
        <v>30</v>
      </c>
      <c r="B95" s="217" t="s">
        <v>143</v>
      </c>
      <c r="C95" s="88">
        <f t="shared" ref="C95:C100" si="20">SUM(D95:L95)</f>
        <v>60694</v>
      </c>
      <c r="D95" s="109"/>
      <c r="E95" s="88">
        <v>0</v>
      </c>
      <c r="F95" s="119">
        <v>52329</v>
      </c>
      <c r="G95" s="88">
        <v>0</v>
      </c>
      <c r="H95" s="119">
        <v>0</v>
      </c>
      <c r="I95" s="88">
        <v>8365</v>
      </c>
      <c r="J95" s="128">
        <v>0</v>
      </c>
      <c r="K95" s="88">
        <v>0</v>
      </c>
      <c r="L95" s="88">
        <v>0</v>
      </c>
      <c r="M95" s="145">
        <f t="shared" si="17"/>
        <v>60694</v>
      </c>
    </row>
    <row r="96" spans="1:13" x14ac:dyDescent="0.2">
      <c r="A96" s="11" t="s">
        <v>508</v>
      </c>
      <c r="B96" s="217"/>
      <c r="C96" s="88">
        <f t="shared" si="20"/>
        <v>4250</v>
      </c>
      <c r="D96" s="109"/>
      <c r="E96" s="88"/>
      <c r="F96" s="119">
        <v>4250</v>
      </c>
      <c r="G96" s="88"/>
      <c r="H96" s="119"/>
      <c r="I96" s="88"/>
      <c r="J96" s="128"/>
      <c r="K96" s="88"/>
      <c r="L96" s="88"/>
      <c r="M96" s="145">
        <f t="shared" si="17"/>
        <v>4250</v>
      </c>
    </row>
    <row r="97" spans="1:13" x14ac:dyDescent="0.2">
      <c r="A97" s="11" t="s">
        <v>509</v>
      </c>
      <c r="B97" s="217"/>
      <c r="C97" s="88">
        <f t="shared" si="20"/>
        <v>9468</v>
      </c>
      <c r="D97" s="109"/>
      <c r="E97" s="88"/>
      <c r="F97" s="119">
        <v>9468</v>
      </c>
      <c r="G97" s="88"/>
      <c r="H97" s="119"/>
      <c r="I97" s="88"/>
      <c r="J97" s="128"/>
      <c r="K97" s="88"/>
      <c r="L97" s="88"/>
      <c r="M97" s="145">
        <f t="shared" si="17"/>
        <v>9468</v>
      </c>
    </row>
    <row r="98" spans="1:13" x14ac:dyDescent="0.2">
      <c r="A98" s="11" t="s">
        <v>510</v>
      </c>
      <c r="B98" s="217"/>
      <c r="C98" s="88">
        <f t="shared" si="20"/>
        <v>2532</v>
      </c>
      <c r="D98" s="109"/>
      <c r="E98" s="88"/>
      <c r="F98" s="119">
        <v>2532</v>
      </c>
      <c r="G98" s="88"/>
      <c r="H98" s="119"/>
      <c r="I98" s="88"/>
      <c r="J98" s="128"/>
      <c r="K98" s="88"/>
      <c r="L98" s="88"/>
      <c r="M98" s="145">
        <f t="shared" si="17"/>
        <v>2532</v>
      </c>
    </row>
    <row r="99" spans="1:13" x14ac:dyDescent="0.2">
      <c r="A99" s="11" t="s">
        <v>511</v>
      </c>
      <c r="B99" s="217"/>
      <c r="C99" s="88">
        <f t="shared" si="20"/>
        <v>7521</v>
      </c>
      <c r="D99" s="109"/>
      <c r="E99" s="88"/>
      <c r="F99" s="119">
        <v>7521</v>
      </c>
      <c r="G99" s="88"/>
      <c r="H99" s="119"/>
      <c r="I99" s="88"/>
      <c r="J99" s="128"/>
      <c r="K99" s="88"/>
      <c r="L99" s="88"/>
      <c r="M99" s="145">
        <f t="shared" si="17"/>
        <v>7521</v>
      </c>
    </row>
    <row r="100" spans="1:13" x14ac:dyDescent="0.2">
      <c r="A100" s="11" t="s">
        <v>512</v>
      </c>
      <c r="B100" s="217"/>
      <c r="C100" s="88">
        <f t="shared" si="20"/>
        <v>18415</v>
      </c>
      <c r="D100" s="109"/>
      <c r="E100" s="88"/>
      <c r="F100" s="119"/>
      <c r="G100" s="88"/>
      <c r="H100" s="119"/>
      <c r="I100" s="88">
        <v>18415</v>
      </c>
      <c r="J100" s="128"/>
      <c r="K100" s="88"/>
      <c r="L100" s="88"/>
      <c r="M100" s="145">
        <f t="shared" si="17"/>
        <v>18415</v>
      </c>
    </row>
    <row r="101" spans="1:13" x14ac:dyDescent="0.2">
      <c r="A101" s="11" t="s">
        <v>415</v>
      </c>
      <c r="B101" s="217"/>
      <c r="C101" s="88">
        <f>SUM(C96:C100)</f>
        <v>42186</v>
      </c>
      <c r="D101" s="88">
        <f t="shared" ref="D101:L101" si="21">SUM(D96:D100)</f>
        <v>0</v>
      </c>
      <c r="E101" s="88">
        <f t="shared" si="21"/>
        <v>0</v>
      </c>
      <c r="F101" s="88">
        <f t="shared" si="21"/>
        <v>23771</v>
      </c>
      <c r="G101" s="88">
        <f t="shared" si="21"/>
        <v>0</v>
      </c>
      <c r="H101" s="88">
        <f t="shared" si="21"/>
        <v>0</v>
      </c>
      <c r="I101" s="88">
        <f t="shared" si="21"/>
        <v>18415</v>
      </c>
      <c r="J101" s="88">
        <f t="shared" si="21"/>
        <v>0</v>
      </c>
      <c r="K101" s="88">
        <f t="shared" si="21"/>
        <v>0</v>
      </c>
      <c r="L101" s="88">
        <f t="shared" si="21"/>
        <v>0</v>
      </c>
      <c r="M101" s="145">
        <f t="shared" si="17"/>
        <v>42186</v>
      </c>
    </row>
    <row r="102" spans="1:13" x14ac:dyDescent="0.2">
      <c r="A102" s="15" t="s">
        <v>385</v>
      </c>
      <c r="B102" s="216"/>
      <c r="C102" s="88">
        <f>SUM(C95,C101)</f>
        <v>102880</v>
      </c>
      <c r="D102" s="88">
        <f t="shared" ref="D102:L102" si="22">SUM(D95,D101)</f>
        <v>0</v>
      </c>
      <c r="E102" s="88">
        <f t="shared" si="22"/>
        <v>0</v>
      </c>
      <c r="F102" s="88">
        <f t="shared" si="22"/>
        <v>76100</v>
      </c>
      <c r="G102" s="88">
        <f t="shared" si="22"/>
        <v>0</v>
      </c>
      <c r="H102" s="88">
        <f t="shared" si="22"/>
        <v>0</v>
      </c>
      <c r="I102" s="88">
        <f t="shared" si="22"/>
        <v>26780</v>
      </c>
      <c r="J102" s="88">
        <f t="shared" si="22"/>
        <v>0</v>
      </c>
      <c r="K102" s="88">
        <f t="shared" si="22"/>
        <v>0</v>
      </c>
      <c r="L102" s="88">
        <f t="shared" si="22"/>
        <v>0</v>
      </c>
      <c r="M102" s="145">
        <f t="shared" si="17"/>
        <v>102880</v>
      </c>
    </row>
    <row r="103" spans="1:13" x14ac:dyDescent="0.2">
      <c r="A103" s="305" t="s">
        <v>456</v>
      </c>
      <c r="B103" s="46"/>
      <c r="C103" s="53"/>
      <c r="D103" s="116"/>
      <c r="E103" s="112"/>
      <c r="F103" s="116"/>
      <c r="G103" s="112"/>
      <c r="H103" s="116"/>
      <c r="I103" s="112"/>
      <c r="J103" s="115"/>
      <c r="K103" s="112"/>
      <c r="L103" s="112"/>
      <c r="M103" s="145">
        <f t="shared" si="17"/>
        <v>0</v>
      </c>
    </row>
    <row r="104" spans="1:13" x14ac:dyDescent="0.2">
      <c r="A104" s="11" t="s">
        <v>30</v>
      </c>
      <c r="B104" s="217" t="s">
        <v>143</v>
      </c>
      <c r="C104" s="88">
        <f>SUM(D104:L104)</f>
        <v>1467784</v>
      </c>
      <c r="D104" s="109">
        <v>5626</v>
      </c>
      <c r="E104" s="88">
        <v>985</v>
      </c>
      <c r="F104" s="119">
        <v>76559</v>
      </c>
      <c r="G104" s="88"/>
      <c r="H104" s="119">
        <v>1103648</v>
      </c>
      <c r="I104" s="88">
        <v>195890</v>
      </c>
      <c r="J104" s="128">
        <v>0</v>
      </c>
      <c r="K104" s="88">
        <v>85076</v>
      </c>
      <c r="L104" s="88">
        <v>0</v>
      </c>
      <c r="M104" s="145">
        <f t="shared" si="17"/>
        <v>1467784</v>
      </c>
    </row>
    <row r="105" spans="1:13" x14ac:dyDescent="0.2">
      <c r="A105" s="11" t="s">
        <v>405</v>
      </c>
      <c r="B105" s="217"/>
      <c r="C105" s="88">
        <f t="shared" ref="C105:C115" si="23">SUM(D105:L105)</f>
        <v>-38100</v>
      </c>
      <c r="D105" s="119"/>
      <c r="E105" s="88"/>
      <c r="F105" s="119"/>
      <c r="G105" s="88"/>
      <c r="H105" s="119">
        <v>-38100</v>
      </c>
      <c r="I105" s="88"/>
      <c r="J105" s="128"/>
      <c r="K105" s="88"/>
      <c r="L105" s="88"/>
      <c r="M105" s="145">
        <f t="shared" si="17"/>
        <v>-38100</v>
      </c>
    </row>
    <row r="106" spans="1:13" x14ac:dyDescent="0.2">
      <c r="A106" s="11" t="s">
        <v>407</v>
      </c>
      <c r="B106" s="217"/>
      <c r="C106" s="88">
        <f t="shared" si="23"/>
        <v>-650</v>
      </c>
      <c r="D106" s="119"/>
      <c r="E106" s="88"/>
      <c r="F106" s="119"/>
      <c r="G106" s="88"/>
      <c r="H106" s="119">
        <v>-650</v>
      </c>
      <c r="I106" s="88"/>
      <c r="J106" s="128"/>
      <c r="K106" s="88"/>
      <c r="L106" s="88"/>
      <c r="M106" s="145">
        <f t="shared" si="17"/>
        <v>-650</v>
      </c>
    </row>
    <row r="107" spans="1:13" x14ac:dyDescent="0.2">
      <c r="A107" s="11" t="s">
        <v>408</v>
      </c>
      <c r="B107" s="217"/>
      <c r="C107" s="88">
        <f t="shared" si="23"/>
        <v>-238100</v>
      </c>
      <c r="D107" s="119"/>
      <c r="E107" s="88"/>
      <c r="F107" s="119"/>
      <c r="G107" s="88"/>
      <c r="H107" s="119">
        <v>-238100</v>
      </c>
      <c r="I107" s="88"/>
      <c r="J107" s="128"/>
      <c r="K107" s="88"/>
      <c r="L107" s="88"/>
      <c r="M107" s="145">
        <f t="shared" si="17"/>
        <v>-238100</v>
      </c>
    </row>
    <row r="108" spans="1:13" x14ac:dyDescent="0.2">
      <c r="A108" s="11" t="s">
        <v>418</v>
      </c>
      <c r="B108" s="217"/>
      <c r="C108" s="88">
        <f t="shared" si="23"/>
        <v>406</v>
      </c>
      <c r="D108" s="119">
        <v>353</v>
      </c>
      <c r="E108" s="88">
        <v>53</v>
      </c>
      <c r="F108" s="119"/>
      <c r="G108" s="88"/>
      <c r="H108" s="119"/>
      <c r="I108" s="88"/>
      <c r="J108" s="128"/>
      <c r="K108" s="88"/>
      <c r="L108" s="88"/>
      <c r="M108" s="145">
        <f t="shared" si="17"/>
        <v>406</v>
      </c>
    </row>
    <row r="109" spans="1:13" x14ac:dyDescent="0.2">
      <c r="A109" s="11" t="s">
        <v>419</v>
      </c>
      <c r="B109" s="217"/>
      <c r="C109" s="88">
        <f t="shared" si="23"/>
        <v>6000</v>
      </c>
      <c r="D109" s="119"/>
      <c r="E109" s="88"/>
      <c r="F109" s="119"/>
      <c r="G109" s="88"/>
      <c r="H109" s="119"/>
      <c r="I109" s="88">
        <v>6000</v>
      </c>
      <c r="J109" s="128"/>
      <c r="K109" s="88"/>
      <c r="L109" s="88"/>
      <c r="M109" s="145">
        <f t="shared" si="17"/>
        <v>6000</v>
      </c>
    </row>
    <row r="110" spans="1:13" x14ac:dyDescent="0.2">
      <c r="A110" s="11" t="s">
        <v>443</v>
      </c>
      <c r="B110" s="217"/>
      <c r="C110" s="88">
        <f t="shared" si="23"/>
        <v>641</v>
      </c>
      <c r="D110" s="119"/>
      <c r="E110" s="88"/>
      <c r="F110" s="119">
        <v>641</v>
      </c>
      <c r="G110" s="88"/>
      <c r="H110" s="119"/>
      <c r="I110" s="88"/>
      <c r="J110" s="128"/>
      <c r="K110" s="88"/>
      <c r="L110" s="88"/>
      <c r="M110" s="145">
        <f t="shared" si="17"/>
        <v>641</v>
      </c>
    </row>
    <row r="111" spans="1:13" x14ac:dyDescent="0.2">
      <c r="A111" s="11" t="s">
        <v>499</v>
      </c>
      <c r="B111" s="217"/>
      <c r="C111" s="88">
        <f t="shared" si="23"/>
        <v>0</v>
      </c>
      <c r="D111" s="119"/>
      <c r="E111" s="88"/>
      <c r="F111" s="119">
        <v>19325</v>
      </c>
      <c r="G111" s="88"/>
      <c r="H111" s="119">
        <v>-19325</v>
      </c>
      <c r="I111" s="88"/>
      <c r="J111" s="128"/>
      <c r="K111" s="88"/>
      <c r="L111" s="88"/>
      <c r="M111" s="145">
        <f t="shared" si="17"/>
        <v>0</v>
      </c>
    </row>
    <row r="112" spans="1:13" x14ac:dyDescent="0.2">
      <c r="A112" s="11" t="s">
        <v>492</v>
      </c>
      <c r="B112" s="217"/>
      <c r="C112" s="88">
        <f t="shared" si="23"/>
        <v>18607</v>
      </c>
      <c r="D112" s="119"/>
      <c r="E112" s="88"/>
      <c r="F112" s="119">
        <v>18607</v>
      </c>
      <c r="G112" s="88"/>
      <c r="H112" s="119"/>
      <c r="I112" s="88"/>
      <c r="J112" s="128"/>
      <c r="K112" s="88"/>
      <c r="L112" s="88"/>
      <c r="M112" s="145">
        <f t="shared" si="17"/>
        <v>18607</v>
      </c>
    </row>
    <row r="113" spans="1:13" x14ac:dyDescent="0.2">
      <c r="A113" s="11" t="s">
        <v>517</v>
      </c>
      <c r="B113" s="217"/>
      <c r="C113" s="88">
        <f t="shared" si="23"/>
        <v>800</v>
      </c>
      <c r="D113" s="119"/>
      <c r="E113" s="88"/>
      <c r="F113" s="119"/>
      <c r="G113" s="88"/>
      <c r="H113" s="119"/>
      <c r="I113" s="88"/>
      <c r="J113" s="128"/>
      <c r="K113" s="88">
        <v>800</v>
      </c>
      <c r="L113" s="88"/>
      <c r="M113" s="145">
        <f t="shared" si="17"/>
        <v>800</v>
      </c>
    </row>
    <row r="114" spans="1:13" x14ac:dyDescent="0.2">
      <c r="A114" s="11" t="s">
        <v>550</v>
      </c>
      <c r="B114" s="217"/>
      <c r="C114" s="88">
        <f t="shared" si="23"/>
        <v>200000</v>
      </c>
      <c r="D114" s="119"/>
      <c r="E114" s="88"/>
      <c r="F114" s="119"/>
      <c r="G114" s="88"/>
      <c r="H114" s="119">
        <v>200000</v>
      </c>
      <c r="I114" s="88"/>
      <c r="J114" s="128"/>
      <c r="K114" s="88"/>
      <c r="L114" s="88"/>
      <c r="M114" s="145">
        <f t="shared" si="17"/>
        <v>200000</v>
      </c>
    </row>
    <row r="115" spans="1:13" x14ac:dyDescent="0.2">
      <c r="A115" s="11" t="s">
        <v>551</v>
      </c>
      <c r="B115" s="217"/>
      <c r="C115" s="88">
        <f t="shared" si="23"/>
        <v>81554</v>
      </c>
      <c r="D115" s="119"/>
      <c r="E115" s="88"/>
      <c r="F115" s="119"/>
      <c r="G115" s="88"/>
      <c r="H115" s="119">
        <v>81554</v>
      </c>
      <c r="I115" s="88"/>
      <c r="J115" s="128"/>
      <c r="K115" s="88"/>
      <c r="L115" s="88"/>
      <c r="M115" s="145">
        <f t="shared" si="17"/>
        <v>81554</v>
      </c>
    </row>
    <row r="116" spans="1:13" x14ac:dyDescent="0.2">
      <c r="A116" s="11" t="s">
        <v>493</v>
      </c>
      <c r="B116" s="217"/>
      <c r="C116" s="88">
        <f>SUM(C105:C115)</f>
        <v>31158</v>
      </c>
      <c r="D116" s="88">
        <f t="shared" ref="D116:L116" si="24">SUM(D105:D115)</f>
        <v>353</v>
      </c>
      <c r="E116" s="88">
        <f t="shared" si="24"/>
        <v>53</v>
      </c>
      <c r="F116" s="88">
        <f t="shared" si="24"/>
        <v>38573</v>
      </c>
      <c r="G116" s="88">
        <f t="shared" si="24"/>
        <v>0</v>
      </c>
      <c r="H116" s="88">
        <f t="shared" si="24"/>
        <v>-14621</v>
      </c>
      <c r="I116" s="88">
        <f t="shared" si="24"/>
        <v>6000</v>
      </c>
      <c r="J116" s="88">
        <f t="shared" si="24"/>
        <v>0</v>
      </c>
      <c r="K116" s="88">
        <f t="shared" si="24"/>
        <v>800</v>
      </c>
      <c r="L116" s="88">
        <f t="shared" si="24"/>
        <v>0</v>
      </c>
      <c r="M116" s="145">
        <f t="shared" si="17"/>
        <v>31158</v>
      </c>
    </row>
    <row r="117" spans="1:13" x14ac:dyDescent="0.2">
      <c r="A117" s="15" t="s">
        <v>385</v>
      </c>
      <c r="B117" s="217"/>
      <c r="C117" s="88">
        <f>SUM(C104,C116)</f>
        <v>1498942</v>
      </c>
      <c r="D117" s="88">
        <f t="shared" ref="D117:L117" si="25">SUM(D104,D116)</f>
        <v>5979</v>
      </c>
      <c r="E117" s="88">
        <f t="shared" si="25"/>
        <v>1038</v>
      </c>
      <c r="F117" s="88">
        <f t="shared" si="25"/>
        <v>115132</v>
      </c>
      <c r="G117" s="88">
        <f t="shared" si="25"/>
        <v>0</v>
      </c>
      <c r="H117" s="88">
        <f t="shared" si="25"/>
        <v>1089027</v>
      </c>
      <c r="I117" s="88">
        <f t="shared" si="25"/>
        <v>201890</v>
      </c>
      <c r="J117" s="88">
        <f t="shared" si="25"/>
        <v>0</v>
      </c>
      <c r="K117" s="88">
        <f t="shared" si="25"/>
        <v>85876</v>
      </c>
      <c r="L117" s="88">
        <f t="shared" si="25"/>
        <v>0</v>
      </c>
      <c r="M117" s="145">
        <f t="shared" si="17"/>
        <v>1498942</v>
      </c>
    </row>
    <row r="118" spans="1:13" x14ac:dyDescent="0.2">
      <c r="A118" s="13" t="s">
        <v>457</v>
      </c>
      <c r="B118" s="7"/>
      <c r="C118" s="13"/>
      <c r="D118" s="116"/>
      <c r="E118" s="115"/>
      <c r="F118" s="112"/>
      <c r="G118" s="112"/>
      <c r="H118" s="116"/>
      <c r="I118" s="112"/>
      <c r="J118" s="115"/>
      <c r="K118" s="112"/>
      <c r="L118" s="112"/>
      <c r="M118" s="145">
        <f t="shared" ref="M118:M198" si="26">SUM(D118:L118)</f>
        <v>0</v>
      </c>
    </row>
    <row r="119" spans="1:13" x14ac:dyDescent="0.2">
      <c r="A119" s="11" t="s">
        <v>30</v>
      </c>
      <c r="B119" s="217" t="s">
        <v>143</v>
      </c>
      <c r="C119" s="88">
        <f>SUM(D119:L119)</f>
        <v>21669</v>
      </c>
      <c r="D119" s="119"/>
      <c r="E119" s="128"/>
      <c r="F119" s="88">
        <v>15692</v>
      </c>
      <c r="G119" s="88"/>
      <c r="H119" s="119">
        <v>3477</v>
      </c>
      <c r="I119" s="88">
        <v>2500</v>
      </c>
      <c r="J119" s="128">
        <v>0</v>
      </c>
      <c r="K119" s="88"/>
      <c r="L119" s="88"/>
      <c r="M119" s="145">
        <f t="shared" si="26"/>
        <v>21669</v>
      </c>
    </row>
    <row r="120" spans="1:13" x14ac:dyDescent="0.2">
      <c r="A120" s="11" t="s">
        <v>497</v>
      </c>
      <c r="B120" s="217"/>
      <c r="C120" s="88">
        <f t="shared" ref="C120:C121" si="27">SUM(D120:L120)</f>
        <v>210</v>
      </c>
      <c r="D120" s="119"/>
      <c r="E120" s="128"/>
      <c r="F120" s="88">
        <v>210</v>
      </c>
      <c r="G120" s="88"/>
      <c r="H120" s="119"/>
      <c r="I120" s="88"/>
      <c r="J120" s="128"/>
      <c r="K120" s="119"/>
      <c r="L120" s="88"/>
      <c r="M120" s="145">
        <f t="shared" si="26"/>
        <v>210</v>
      </c>
    </row>
    <row r="121" spans="1:13" x14ac:dyDescent="0.2">
      <c r="A121" s="11" t="s">
        <v>498</v>
      </c>
      <c r="B121" s="217"/>
      <c r="C121" s="88">
        <f t="shared" si="27"/>
        <v>3370</v>
      </c>
      <c r="D121" s="119"/>
      <c r="E121" s="128"/>
      <c r="F121" s="88">
        <v>3370</v>
      </c>
      <c r="G121" s="88"/>
      <c r="H121" s="119"/>
      <c r="I121" s="88"/>
      <c r="J121" s="128"/>
      <c r="K121" s="119"/>
      <c r="L121" s="88"/>
      <c r="M121" s="145">
        <f t="shared" si="26"/>
        <v>3370</v>
      </c>
    </row>
    <row r="122" spans="1:13" x14ac:dyDescent="0.2">
      <c r="A122" s="11" t="s">
        <v>415</v>
      </c>
      <c r="B122" s="217"/>
      <c r="C122" s="88">
        <f>SUM(C120:C121)</f>
        <v>3580</v>
      </c>
      <c r="D122" s="88">
        <f t="shared" ref="D122:L122" si="28">SUM(D120:D121)</f>
        <v>0</v>
      </c>
      <c r="E122" s="128">
        <f t="shared" si="28"/>
        <v>0</v>
      </c>
      <c r="F122" s="88">
        <f t="shared" si="28"/>
        <v>3580</v>
      </c>
      <c r="G122" s="88">
        <f t="shared" si="28"/>
        <v>0</v>
      </c>
      <c r="H122" s="88">
        <f t="shared" si="28"/>
        <v>0</v>
      </c>
      <c r="I122" s="88">
        <f t="shared" si="28"/>
        <v>0</v>
      </c>
      <c r="J122" s="88">
        <f t="shared" si="28"/>
        <v>0</v>
      </c>
      <c r="K122" s="88">
        <f t="shared" si="28"/>
        <v>0</v>
      </c>
      <c r="L122" s="88">
        <f t="shared" si="28"/>
        <v>0</v>
      </c>
      <c r="M122" s="145">
        <f t="shared" si="26"/>
        <v>3580</v>
      </c>
    </row>
    <row r="123" spans="1:13" x14ac:dyDescent="0.2">
      <c r="A123" s="15" t="s">
        <v>385</v>
      </c>
      <c r="B123" s="217"/>
      <c r="C123" s="128">
        <f>SUM(C119,C122)</f>
        <v>25249</v>
      </c>
      <c r="D123" s="128">
        <f t="shared" ref="D123:L123" si="29">SUM(D119,D122)</f>
        <v>0</v>
      </c>
      <c r="E123" s="128">
        <f t="shared" si="29"/>
        <v>0</v>
      </c>
      <c r="F123" s="111">
        <f t="shared" si="29"/>
        <v>19272</v>
      </c>
      <c r="G123" s="128">
        <f t="shared" si="29"/>
        <v>0</v>
      </c>
      <c r="H123" s="128">
        <f t="shared" si="29"/>
        <v>3477</v>
      </c>
      <c r="I123" s="128">
        <f t="shared" si="29"/>
        <v>2500</v>
      </c>
      <c r="J123" s="128">
        <f t="shared" si="29"/>
        <v>0</v>
      </c>
      <c r="K123" s="128">
        <f t="shared" si="29"/>
        <v>0</v>
      </c>
      <c r="L123" s="128">
        <f t="shared" si="29"/>
        <v>0</v>
      </c>
      <c r="M123" s="145">
        <f t="shared" si="26"/>
        <v>25249</v>
      </c>
    </row>
    <row r="124" spans="1:13" x14ac:dyDescent="0.2">
      <c r="A124" s="269" t="s">
        <v>458</v>
      </c>
      <c r="B124" s="7"/>
      <c r="C124" s="13"/>
      <c r="D124" s="116"/>
      <c r="E124" s="115"/>
      <c r="F124" s="112"/>
      <c r="G124" s="112"/>
      <c r="H124" s="116"/>
      <c r="I124" s="112"/>
      <c r="J124" s="112"/>
      <c r="K124" s="114"/>
      <c r="L124" s="112"/>
      <c r="M124" s="145">
        <f t="shared" si="26"/>
        <v>0</v>
      </c>
    </row>
    <row r="125" spans="1:13" x14ac:dyDescent="0.2">
      <c r="A125" s="11" t="s">
        <v>30</v>
      </c>
      <c r="B125" s="217" t="s">
        <v>143</v>
      </c>
      <c r="C125" s="88">
        <f>SUM(D125:L125)</f>
        <v>0</v>
      </c>
      <c r="D125" s="119"/>
      <c r="E125" s="128"/>
      <c r="F125" s="88">
        <v>0</v>
      </c>
      <c r="G125" s="88"/>
      <c r="H125" s="119">
        <v>0</v>
      </c>
      <c r="I125" s="88">
        <v>0</v>
      </c>
      <c r="J125" s="88">
        <v>0</v>
      </c>
      <c r="K125" s="109"/>
      <c r="L125" s="88"/>
      <c r="M125" s="145">
        <f t="shared" si="26"/>
        <v>0</v>
      </c>
    </row>
    <row r="126" spans="1:13" x14ac:dyDescent="0.2">
      <c r="A126" s="11" t="s">
        <v>404</v>
      </c>
      <c r="B126" s="217"/>
      <c r="C126" s="88">
        <f t="shared" ref="C126" si="30">SUM(D126:L126)</f>
        <v>38100</v>
      </c>
      <c r="D126" s="119"/>
      <c r="E126" s="128"/>
      <c r="F126" s="88">
        <v>37940</v>
      </c>
      <c r="G126" s="88"/>
      <c r="H126" s="119"/>
      <c r="I126" s="88">
        <v>160</v>
      </c>
      <c r="J126" s="88"/>
      <c r="K126" s="119"/>
      <c r="L126" s="88"/>
      <c r="M126" s="145">
        <f t="shared" si="26"/>
        <v>38100</v>
      </c>
    </row>
    <row r="127" spans="1:13" x14ac:dyDescent="0.2">
      <c r="A127" s="11" t="s">
        <v>439</v>
      </c>
      <c r="B127" s="217"/>
      <c r="C127" s="88">
        <f>SUM(C126)</f>
        <v>38100</v>
      </c>
      <c r="D127" s="88">
        <f t="shared" ref="D127:L127" si="31">SUM(D126)</f>
        <v>0</v>
      </c>
      <c r="E127" s="88">
        <f t="shared" si="31"/>
        <v>0</v>
      </c>
      <c r="F127" s="88">
        <f t="shared" si="31"/>
        <v>37940</v>
      </c>
      <c r="G127" s="88">
        <f t="shared" si="31"/>
        <v>0</v>
      </c>
      <c r="H127" s="88">
        <f t="shared" si="31"/>
        <v>0</v>
      </c>
      <c r="I127" s="88">
        <f t="shared" si="31"/>
        <v>160</v>
      </c>
      <c r="J127" s="88">
        <f t="shared" si="31"/>
        <v>0</v>
      </c>
      <c r="K127" s="88">
        <f t="shared" si="31"/>
        <v>0</v>
      </c>
      <c r="L127" s="88">
        <f t="shared" si="31"/>
        <v>0</v>
      </c>
      <c r="M127" s="145">
        <f t="shared" si="26"/>
        <v>38100</v>
      </c>
    </row>
    <row r="128" spans="1:13" x14ac:dyDescent="0.2">
      <c r="A128" s="15" t="s">
        <v>385</v>
      </c>
      <c r="B128" s="217"/>
      <c r="C128" s="128">
        <f>SUM(C125,C127)</f>
        <v>38100</v>
      </c>
      <c r="D128" s="128">
        <f t="shared" ref="D128:L128" si="32">SUM(D125,D127)</f>
        <v>0</v>
      </c>
      <c r="E128" s="128">
        <f t="shared" si="32"/>
        <v>0</v>
      </c>
      <c r="F128" s="128">
        <f t="shared" si="32"/>
        <v>37940</v>
      </c>
      <c r="G128" s="128">
        <f t="shared" si="32"/>
        <v>0</v>
      </c>
      <c r="H128" s="128">
        <f t="shared" si="32"/>
        <v>0</v>
      </c>
      <c r="I128" s="128">
        <f t="shared" si="32"/>
        <v>160</v>
      </c>
      <c r="J128" s="128">
        <f t="shared" si="32"/>
        <v>0</v>
      </c>
      <c r="K128" s="128">
        <f t="shared" si="32"/>
        <v>0</v>
      </c>
      <c r="L128" s="128">
        <f t="shared" si="32"/>
        <v>0</v>
      </c>
      <c r="M128" s="145">
        <f t="shared" si="26"/>
        <v>38100</v>
      </c>
    </row>
    <row r="129" spans="1:13" x14ac:dyDescent="0.2">
      <c r="A129" s="28" t="s">
        <v>459</v>
      </c>
      <c r="B129" s="7"/>
      <c r="C129" s="31"/>
      <c r="D129" s="112"/>
      <c r="E129" s="116"/>
      <c r="F129" s="112"/>
      <c r="G129" s="116"/>
      <c r="H129" s="112"/>
      <c r="I129" s="116"/>
      <c r="J129" s="112"/>
      <c r="K129" s="116"/>
      <c r="L129" s="112"/>
      <c r="M129" s="145">
        <f t="shared" si="26"/>
        <v>0</v>
      </c>
    </row>
    <row r="130" spans="1:13" x14ac:dyDescent="0.2">
      <c r="A130" s="32" t="s">
        <v>30</v>
      </c>
      <c r="B130" s="217" t="s">
        <v>143</v>
      </c>
      <c r="C130" s="128">
        <f>SUM(D130:L130)</f>
        <v>273620</v>
      </c>
      <c r="D130" s="88"/>
      <c r="E130" s="119">
        <v>0</v>
      </c>
      <c r="F130" s="88">
        <v>1130</v>
      </c>
      <c r="G130" s="119"/>
      <c r="H130" s="88"/>
      <c r="I130" s="348">
        <v>22490</v>
      </c>
      <c r="J130" s="88">
        <v>250000</v>
      </c>
      <c r="K130" s="119"/>
      <c r="L130" s="88"/>
      <c r="M130" s="145">
        <f t="shared" si="26"/>
        <v>273620</v>
      </c>
    </row>
    <row r="131" spans="1:13" x14ac:dyDescent="0.2">
      <c r="A131" s="375" t="s">
        <v>444</v>
      </c>
      <c r="B131" s="217"/>
      <c r="C131" s="128">
        <f>SUM(D131:L131)</f>
        <v>1708</v>
      </c>
      <c r="D131" s="88"/>
      <c r="E131" s="119"/>
      <c r="F131" s="88">
        <v>1708</v>
      </c>
      <c r="G131" s="119"/>
      <c r="H131" s="88"/>
      <c r="I131" s="348"/>
      <c r="J131" s="88"/>
      <c r="K131" s="119"/>
      <c r="L131" s="88"/>
      <c r="M131" s="145">
        <f t="shared" si="26"/>
        <v>1708</v>
      </c>
    </row>
    <row r="132" spans="1:13" x14ac:dyDescent="0.2">
      <c r="A132" s="32" t="s">
        <v>416</v>
      </c>
      <c r="B132" s="217"/>
      <c r="C132" s="128">
        <f t="shared" ref="C132:L132" si="33">SUM(C131:C131)</f>
        <v>1708</v>
      </c>
      <c r="D132" s="128">
        <f t="shared" si="33"/>
        <v>0</v>
      </c>
      <c r="E132" s="128">
        <f t="shared" si="33"/>
        <v>0</v>
      </c>
      <c r="F132" s="128">
        <f t="shared" si="33"/>
        <v>1708</v>
      </c>
      <c r="G132" s="128">
        <f t="shared" si="33"/>
        <v>0</v>
      </c>
      <c r="H132" s="128">
        <f t="shared" si="33"/>
        <v>0</v>
      </c>
      <c r="I132" s="128">
        <f t="shared" si="33"/>
        <v>0</v>
      </c>
      <c r="J132" s="128">
        <f t="shared" si="33"/>
        <v>0</v>
      </c>
      <c r="K132" s="128">
        <f t="shared" si="33"/>
        <v>0</v>
      </c>
      <c r="L132" s="128">
        <f t="shared" si="33"/>
        <v>0</v>
      </c>
      <c r="M132" s="145">
        <f t="shared" si="26"/>
        <v>1708</v>
      </c>
    </row>
    <row r="133" spans="1:13" x14ac:dyDescent="0.2">
      <c r="A133" s="15" t="s">
        <v>385</v>
      </c>
      <c r="B133" s="217"/>
      <c r="C133" s="128">
        <f t="shared" ref="C133:L133" si="34">SUM(C130,C132)</f>
        <v>275328</v>
      </c>
      <c r="D133" s="128">
        <f t="shared" si="34"/>
        <v>0</v>
      </c>
      <c r="E133" s="128">
        <f t="shared" si="34"/>
        <v>0</v>
      </c>
      <c r="F133" s="128">
        <f t="shared" si="34"/>
        <v>2838</v>
      </c>
      <c r="G133" s="128">
        <f t="shared" si="34"/>
        <v>0</v>
      </c>
      <c r="H133" s="128">
        <f t="shared" si="34"/>
        <v>0</v>
      </c>
      <c r="I133" s="128">
        <f t="shared" si="34"/>
        <v>22490</v>
      </c>
      <c r="J133" s="128">
        <f t="shared" si="34"/>
        <v>250000</v>
      </c>
      <c r="K133" s="128">
        <f t="shared" si="34"/>
        <v>0</v>
      </c>
      <c r="L133" s="128">
        <f t="shared" si="34"/>
        <v>0</v>
      </c>
      <c r="M133" s="145">
        <f t="shared" si="26"/>
        <v>275328</v>
      </c>
    </row>
    <row r="134" spans="1:13" x14ac:dyDescent="0.2">
      <c r="A134" s="13" t="s">
        <v>460</v>
      </c>
      <c r="B134" s="239"/>
      <c r="C134" s="31"/>
      <c r="D134" s="112"/>
      <c r="E134" s="116"/>
      <c r="F134" s="112"/>
      <c r="G134" s="116"/>
      <c r="H134" s="112"/>
      <c r="I134" s="116"/>
      <c r="J134" s="112"/>
      <c r="K134" s="116"/>
      <c r="L134" s="112"/>
      <c r="M134" s="145">
        <f t="shared" si="26"/>
        <v>0</v>
      </c>
    </row>
    <row r="135" spans="1:13" x14ac:dyDescent="0.2">
      <c r="A135" s="32" t="s">
        <v>30</v>
      </c>
      <c r="B135" s="217" t="s">
        <v>144</v>
      </c>
      <c r="C135" s="128">
        <f>SUM(D135:L135)</f>
        <v>400</v>
      </c>
      <c r="D135" s="88">
        <v>338</v>
      </c>
      <c r="E135" s="119">
        <v>62</v>
      </c>
      <c r="F135" s="88">
        <v>0</v>
      </c>
      <c r="G135" s="119"/>
      <c r="H135" s="88">
        <v>0</v>
      </c>
      <c r="I135" s="119">
        <v>0</v>
      </c>
      <c r="J135" s="88">
        <v>0</v>
      </c>
      <c r="K135" s="119"/>
      <c r="L135" s="88"/>
      <c r="M135" s="145">
        <f t="shared" si="26"/>
        <v>400</v>
      </c>
    </row>
    <row r="136" spans="1:13" x14ac:dyDescent="0.2">
      <c r="A136" s="375" t="s">
        <v>537</v>
      </c>
      <c r="B136" s="217"/>
      <c r="C136" s="128">
        <f>SUM(D136:L136)</f>
        <v>3000</v>
      </c>
      <c r="D136" s="88"/>
      <c r="E136" s="119"/>
      <c r="F136" s="88"/>
      <c r="G136" s="119"/>
      <c r="H136" s="88">
        <v>3000</v>
      </c>
      <c r="I136" s="119"/>
      <c r="J136" s="88"/>
      <c r="K136" s="119"/>
      <c r="L136" s="88"/>
      <c r="M136" s="145"/>
    </row>
    <row r="137" spans="1:13" x14ac:dyDescent="0.2">
      <c r="A137" s="32" t="s">
        <v>416</v>
      </c>
      <c r="B137" s="217"/>
      <c r="C137" s="128">
        <f>SUM(C136)</f>
        <v>3000</v>
      </c>
      <c r="D137" s="128">
        <f t="shared" ref="D137:L137" si="35">SUM(D136)</f>
        <v>0</v>
      </c>
      <c r="E137" s="128">
        <f t="shared" si="35"/>
        <v>0</v>
      </c>
      <c r="F137" s="128">
        <f t="shared" si="35"/>
        <v>0</v>
      </c>
      <c r="G137" s="128">
        <f t="shared" si="35"/>
        <v>0</v>
      </c>
      <c r="H137" s="88">
        <f t="shared" si="35"/>
        <v>3000</v>
      </c>
      <c r="I137" s="119">
        <f t="shared" si="35"/>
        <v>0</v>
      </c>
      <c r="J137" s="128">
        <f t="shared" si="35"/>
        <v>0</v>
      </c>
      <c r="K137" s="128">
        <f t="shared" si="35"/>
        <v>0</v>
      </c>
      <c r="L137" s="128">
        <f t="shared" si="35"/>
        <v>0</v>
      </c>
      <c r="M137" s="145"/>
    </row>
    <row r="138" spans="1:13" x14ac:dyDescent="0.2">
      <c r="A138" s="15" t="s">
        <v>385</v>
      </c>
      <c r="B138" s="216"/>
      <c r="C138" s="128">
        <f>SUM(C135,C137)</f>
        <v>3400</v>
      </c>
      <c r="D138" s="128">
        <f t="shared" ref="D138:L138" si="36">SUM(D135,D137)</f>
        <v>338</v>
      </c>
      <c r="E138" s="128">
        <f t="shared" si="36"/>
        <v>62</v>
      </c>
      <c r="F138" s="128">
        <f t="shared" si="36"/>
        <v>0</v>
      </c>
      <c r="G138" s="128">
        <f t="shared" si="36"/>
        <v>0</v>
      </c>
      <c r="H138" s="111">
        <f t="shared" si="36"/>
        <v>3000</v>
      </c>
      <c r="I138" s="119">
        <f t="shared" si="36"/>
        <v>0</v>
      </c>
      <c r="J138" s="128">
        <f t="shared" si="36"/>
        <v>0</v>
      </c>
      <c r="K138" s="128">
        <f t="shared" si="36"/>
        <v>0</v>
      </c>
      <c r="L138" s="128">
        <f t="shared" si="36"/>
        <v>0</v>
      </c>
      <c r="M138" s="145">
        <f t="shared" si="26"/>
        <v>3400</v>
      </c>
    </row>
    <row r="139" spans="1:13" x14ac:dyDescent="0.2">
      <c r="A139" s="13" t="s">
        <v>468</v>
      </c>
      <c r="B139" s="19"/>
      <c r="C139" s="13"/>
      <c r="D139" s="116"/>
      <c r="E139" s="112"/>
      <c r="F139" s="116"/>
      <c r="G139" s="112"/>
      <c r="H139" s="116"/>
      <c r="I139" s="112"/>
      <c r="J139" s="115"/>
      <c r="K139" s="112"/>
      <c r="L139" s="112"/>
      <c r="M139" s="145">
        <f t="shared" si="26"/>
        <v>0</v>
      </c>
    </row>
    <row r="140" spans="1:13" x14ac:dyDescent="0.2">
      <c r="A140" s="11" t="s">
        <v>30</v>
      </c>
      <c r="B140" s="217" t="s">
        <v>143</v>
      </c>
      <c r="C140" s="88">
        <f>SUM(D140:L140)</f>
        <v>3514</v>
      </c>
      <c r="D140" s="109"/>
      <c r="E140" s="88">
        <v>0</v>
      </c>
      <c r="F140" s="119">
        <v>3514</v>
      </c>
      <c r="G140" s="88">
        <v>0</v>
      </c>
      <c r="H140" s="119">
        <v>0</v>
      </c>
      <c r="I140" s="88">
        <v>0</v>
      </c>
      <c r="J140" s="128">
        <v>0</v>
      </c>
      <c r="K140" s="88">
        <v>0</v>
      </c>
      <c r="L140" s="88">
        <v>0</v>
      </c>
      <c r="M140" s="145">
        <f t="shared" si="26"/>
        <v>3514</v>
      </c>
    </row>
    <row r="141" spans="1:13" x14ac:dyDescent="0.2">
      <c r="A141" s="15" t="s">
        <v>385</v>
      </c>
      <c r="B141" s="217"/>
      <c r="C141" s="88">
        <f>SUM(D141:L141)</f>
        <v>3514</v>
      </c>
      <c r="D141" s="119"/>
      <c r="E141" s="88"/>
      <c r="F141" s="119">
        <v>3514</v>
      </c>
      <c r="G141" s="88"/>
      <c r="H141" s="119"/>
      <c r="I141" s="88"/>
      <c r="J141" s="128"/>
      <c r="K141" s="88"/>
      <c r="L141" s="88"/>
      <c r="M141" s="145">
        <f t="shared" si="26"/>
        <v>3514</v>
      </c>
    </row>
    <row r="142" spans="1:13" x14ac:dyDescent="0.2">
      <c r="A142" s="13" t="s">
        <v>469</v>
      </c>
      <c r="B142" s="7"/>
      <c r="C142" s="13"/>
      <c r="D142" s="116"/>
      <c r="E142" s="112"/>
      <c r="F142" s="116"/>
      <c r="G142" s="112"/>
      <c r="H142" s="116"/>
      <c r="I142" s="112"/>
      <c r="J142" s="115"/>
      <c r="K142" s="112"/>
      <c r="L142" s="112"/>
      <c r="M142" s="145">
        <f t="shared" si="26"/>
        <v>0</v>
      </c>
    </row>
    <row r="143" spans="1:13" x14ac:dyDescent="0.2">
      <c r="A143" s="11" t="s">
        <v>30</v>
      </c>
      <c r="B143" s="217" t="s">
        <v>144</v>
      </c>
      <c r="C143" s="88">
        <f>SUM(D143:L143)</f>
        <v>0</v>
      </c>
      <c r="D143" s="109"/>
      <c r="E143" s="88">
        <v>0</v>
      </c>
      <c r="F143" s="119">
        <v>0</v>
      </c>
      <c r="G143" s="88">
        <v>0</v>
      </c>
      <c r="H143" s="119">
        <v>0</v>
      </c>
      <c r="I143" s="88">
        <v>0</v>
      </c>
      <c r="J143" s="128">
        <v>0</v>
      </c>
      <c r="K143" s="88">
        <v>0</v>
      </c>
      <c r="L143" s="88">
        <v>0</v>
      </c>
      <c r="M143" s="145">
        <f t="shared" si="26"/>
        <v>0</v>
      </c>
    </row>
    <row r="144" spans="1:13" x14ac:dyDescent="0.2">
      <c r="A144" s="15" t="s">
        <v>385</v>
      </c>
      <c r="B144" s="216"/>
      <c r="C144" s="111">
        <f>SUM(D144:L144)</f>
        <v>0</v>
      </c>
      <c r="D144" s="108"/>
      <c r="E144" s="111"/>
      <c r="F144" s="118"/>
      <c r="G144" s="111"/>
      <c r="H144" s="118"/>
      <c r="I144" s="111"/>
      <c r="J144" s="117"/>
      <c r="K144" s="111"/>
      <c r="L144" s="111"/>
      <c r="M144" s="145">
        <f t="shared" si="26"/>
        <v>0</v>
      </c>
    </row>
    <row r="145" spans="1:14" x14ac:dyDescent="0.2">
      <c r="A145" s="53" t="s">
        <v>463</v>
      </c>
      <c r="B145" s="47"/>
      <c r="C145" s="22"/>
      <c r="D145" s="109"/>
      <c r="E145" s="88"/>
      <c r="F145" s="112"/>
      <c r="G145" s="109"/>
      <c r="H145" s="113"/>
      <c r="I145" s="88"/>
      <c r="J145" s="128"/>
      <c r="K145" s="112"/>
      <c r="L145" s="88">
        <v>0</v>
      </c>
      <c r="M145" s="145">
        <f t="shared" si="26"/>
        <v>0</v>
      </c>
    </row>
    <row r="146" spans="1:14" x14ac:dyDescent="0.2">
      <c r="A146" s="11" t="s">
        <v>30</v>
      </c>
      <c r="B146" s="217" t="s">
        <v>143</v>
      </c>
      <c r="C146" s="88">
        <f>SUM(D146:L146)</f>
        <v>291202</v>
      </c>
      <c r="D146" s="109">
        <v>3200</v>
      </c>
      <c r="E146" s="109">
        <v>675</v>
      </c>
      <c r="F146" s="88">
        <v>70327</v>
      </c>
      <c r="G146" s="109"/>
      <c r="H146" s="119">
        <v>0</v>
      </c>
      <c r="I146" s="88">
        <v>142000</v>
      </c>
      <c r="J146" s="119">
        <v>75000</v>
      </c>
      <c r="K146" s="88">
        <v>0</v>
      </c>
      <c r="L146" s="88">
        <v>0</v>
      </c>
      <c r="M146" s="145">
        <f t="shared" si="26"/>
        <v>291202</v>
      </c>
    </row>
    <row r="147" spans="1:14" x14ac:dyDescent="0.2">
      <c r="A147" s="11" t="s">
        <v>406</v>
      </c>
      <c r="B147" s="217"/>
      <c r="C147" s="88">
        <f>SUM(D147:L147)</f>
        <v>650</v>
      </c>
      <c r="D147" s="109"/>
      <c r="E147" s="109"/>
      <c r="F147" s="88">
        <v>650</v>
      </c>
      <c r="G147" s="109"/>
      <c r="H147" s="119"/>
      <c r="I147" s="88"/>
      <c r="J147" s="119"/>
      <c r="K147" s="88"/>
      <c r="L147" s="88"/>
      <c r="M147" s="145">
        <f t="shared" si="26"/>
        <v>650</v>
      </c>
    </row>
    <row r="148" spans="1:14" x14ac:dyDescent="0.2">
      <c r="A148" s="11" t="s">
        <v>513</v>
      </c>
      <c r="B148" s="217"/>
      <c r="C148" s="88">
        <f>SUM(D148:L148)</f>
        <v>-142000</v>
      </c>
      <c r="D148" s="109"/>
      <c r="E148" s="109"/>
      <c r="F148" s="88"/>
      <c r="G148" s="109"/>
      <c r="H148" s="119"/>
      <c r="I148" s="88">
        <v>-142000</v>
      </c>
      <c r="J148" s="119"/>
      <c r="K148" s="88"/>
      <c r="L148" s="88"/>
      <c r="M148" s="145">
        <f t="shared" si="26"/>
        <v>-142000</v>
      </c>
    </row>
    <row r="149" spans="1:14" x14ac:dyDescent="0.2">
      <c r="A149" s="11" t="s">
        <v>416</v>
      </c>
      <c r="B149" s="217"/>
      <c r="C149" s="88">
        <f>SUM(C147:C148)</f>
        <v>-141350</v>
      </c>
      <c r="D149" s="88">
        <f t="shared" ref="D149:L149" si="37">SUM(D147:D148)</f>
        <v>0</v>
      </c>
      <c r="E149" s="88">
        <f t="shared" si="37"/>
        <v>0</v>
      </c>
      <c r="F149" s="88">
        <f t="shared" si="37"/>
        <v>650</v>
      </c>
      <c r="G149" s="109">
        <f t="shared" si="37"/>
        <v>0</v>
      </c>
      <c r="H149" s="88">
        <f t="shared" si="37"/>
        <v>0</v>
      </c>
      <c r="I149" s="88">
        <f t="shared" si="37"/>
        <v>-142000</v>
      </c>
      <c r="J149" s="128">
        <f t="shared" si="37"/>
        <v>0</v>
      </c>
      <c r="K149" s="88">
        <f t="shared" si="37"/>
        <v>0</v>
      </c>
      <c r="L149" s="88">
        <f t="shared" si="37"/>
        <v>0</v>
      </c>
      <c r="M149" s="145">
        <f t="shared" si="26"/>
        <v>-141350</v>
      </c>
    </row>
    <row r="150" spans="1:14" x14ac:dyDescent="0.2">
      <c r="A150" s="15" t="s">
        <v>385</v>
      </c>
      <c r="B150" s="216"/>
      <c r="C150" s="111">
        <f>SUM(C146,C149)</f>
        <v>149852</v>
      </c>
      <c r="D150" s="111">
        <f t="shared" ref="D150:L150" si="38">SUM(D146,D149)</f>
        <v>3200</v>
      </c>
      <c r="E150" s="111">
        <f t="shared" si="38"/>
        <v>675</v>
      </c>
      <c r="F150" s="111">
        <f t="shared" si="38"/>
        <v>70977</v>
      </c>
      <c r="G150" s="108">
        <f t="shared" si="38"/>
        <v>0</v>
      </c>
      <c r="H150" s="111">
        <f t="shared" si="38"/>
        <v>0</v>
      </c>
      <c r="I150" s="111">
        <f t="shared" si="38"/>
        <v>0</v>
      </c>
      <c r="J150" s="117">
        <f t="shared" si="38"/>
        <v>75000</v>
      </c>
      <c r="K150" s="111">
        <f t="shared" si="38"/>
        <v>0</v>
      </c>
      <c r="L150" s="111">
        <f t="shared" si="38"/>
        <v>0</v>
      </c>
      <c r="M150" s="145">
        <f t="shared" si="26"/>
        <v>149852</v>
      </c>
      <c r="N150" s="64"/>
    </row>
    <row r="151" spans="1:14" x14ac:dyDescent="0.2">
      <c r="A151" s="305" t="s">
        <v>464</v>
      </c>
      <c r="B151" s="47"/>
      <c r="C151" s="22"/>
      <c r="D151" s="109"/>
      <c r="E151" s="88"/>
      <c r="F151" s="113"/>
      <c r="G151" s="88"/>
      <c r="H151" s="113"/>
      <c r="I151" s="88"/>
      <c r="J151" s="128"/>
      <c r="K151" s="88"/>
      <c r="L151" s="88">
        <v>0</v>
      </c>
      <c r="M151" s="145">
        <f t="shared" si="26"/>
        <v>0</v>
      </c>
    </row>
    <row r="152" spans="1:14" x14ac:dyDescent="0.2">
      <c r="A152" s="11" t="s">
        <v>30</v>
      </c>
      <c r="B152" s="217" t="s">
        <v>143</v>
      </c>
      <c r="C152" s="88">
        <f>SUM(D152:L152)</f>
        <v>15301</v>
      </c>
      <c r="D152" s="109">
        <v>3058</v>
      </c>
      <c r="E152" s="109">
        <v>307</v>
      </c>
      <c r="F152" s="109">
        <v>8698</v>
      </c>
      <c r="G152" s="109"/>
      <c r="H152" s="119">
        <v>600</v>
      </c>
      <c r="I152" s="88">
        <v>2638</v>
      </c>
      <c r="J152" s="109"/>
      <c r="K152" s="109">
        <v>0</v>
      </c>
      <c r="L152" s="88">
        <v>0</v>
      </c>
      <c r="M152" s="145">
        <f t="shared" si="26"/>
        <v>15301</v>
      </c>
    </row>
    <row r="153" spans="1:14" x14ac:dyDescent="0.2">
      <c r="A153" s="15" t="s">
        <v>385</v>
      </c>
      <c r="B153" s="217"/>
      <c r="C153" s="88">
        <f>SUM(D153:L153)</f>
        <v>15301</v>
      </c>
      <c r="D153" s="119">
        <v>3058</v>
      </c>
      <c r="E153" s="111">
        <v>307</v>
      </c>
      <c r="F153" s="119">
        <v>8698</v>
      </c>
      <c r="G153" s="111"/>
      <c r="H153" s="119">
        <v>600</v>
      </c>
      <c r="I153" s="88">
        <v>2638</v>
      </c>
      <c r="J153" s="119"/>
      <c r="K153" s="109"/>
      <c r="L153" s="88"/>
      <c r="M153" s="145">
        <f t="shared" si="26"/>
        <v>15301</v>
      </c>
    </row>
    <row r="154" spans="1:14" x14ac:dyDescent="0.2">
      <c r="A154" s="56" t="s">
        <v>465</v>
      </c>
      <c r="B154" s="46"/>
      <c r="C154" s="53"/>
      <c r="D154" s="116"/>
      <c r="E154" s="112"/>
      <c r="F154" s="116"/>
      <c r="G154" s="112"/>
      <c r="H154" s="116"/>
      <c r="I154" s="112"/>
      <c r="J154" s="116"/>
      <c r="K154" s="112"/>
      <c r="L154" s="112"/>
      <c r="M154" s="145">
        <f t="shared" si="26"/>
        <v>0</v>
      </c>
    </row>
    <row r="155" spans="1:14" x14ac:dyDescent="0.2">
      <c r="A155" s="11" t="s">
        <v>30</v>
      </c>
      <c r="B155" s="217" t="s">
        <v>144</v>
      </c>
      <c r="C155" s="88">
        <f>SUM(D155:L155)</f>
        <v>7761</v>
      </c>
      <c r="D155" s="109"/>
      <c r="E155" s="88">
        <v>0</v>
      </c>
      <c r="F155" s="119">
        <v>0</v>
      </c>
      <c r="G155" s="88"/>
      <c r="H155" s="119">
        <v>7761</v>
      </c>
      <c r="I155" s="88">
        <v>0</v>
      </c>
      <c r="J155" s="119">
        <v>0</v>
      </c>
      <c r="K155" s="88">
        <v>0</v>
      </c>
      <c r="L155" s="88">
        <v>0</v>
      </c>
      <c r="M155" s="145">
        <f t="shared" si="26"/>
        <v>7761</v>
      </c>
    </row>
    <row r="156" spans="1:14" x14ac:dyDescent="0.2">
      <c r="A156" s="15" t="s">
        <v>385</v>
      </c>
      <c r="B156" s="332"/>
      <c r="C156" s="88">
        <f>SUM(D156:L156)</f>
        <v>7761</v>
      </c>
      <c r="D156" s="109"/>
      <c r="E156" s="88"/>
      <c r="F156" s="119"/>
      <c r="G156" s="88"/>
      <c r="H156" s="119">
        <v>7761</v>
      </c>
      <c r="I156" s="88"/>
      <c r="J156" s="119"/>
      <c r="K156" s="88"/>
      <c r="L156" s="88"/>
      <c r="M156" s="145">
        <f t="shared" si="26"/>
        <v>7761</v>
      </c>
    </row>
    <row r="157" spans="1:14" x14ac:dyDescent="0.2">
      <c r="A157" s="53" t="s">
        <v>470</v>
      </c>
      <c r="B157" s="190"/>
      <c r="C157" s="53"/>
      <c r="D157" s="114"/>
      <c r="E157" s="112"/>
      <c r="F157" s="116"/>
      <c r="G157" s="112"/>
      <c r="H157" s="116"/>
      <c r="I157" s="112"/>
      <c r="J157" s="115"/>
      <c r="K157" s="112"/>
      <c r="L157" s="112"/>
      <c r="M157" s="145">
        <f t="shared" si="26"/>
        <v>0</v>
      </c>
    </row>
    <row r="158" spans="1:14" x14ac:dyDescent="0.2">
      <c r="A158" s="11" t="s">
        <v>41</v>
      </c>
      <c r="B158" s="332" t="s">
        <v>143</v>
      </c>
      <c r="C158" s="88">
        <f>SUM(D158:L158)</f>
        <v>16231</v>
      </c>
      <c r="D158" s="109"/>
      <c r="E158" s="88">
        <v>0</v>
      </c>
      <c r="F158" s="119">
        <v>16231</v>
      </c>
      <c r="G158" s="88"/>
      <c r="H158" s="119">
        <v>0</v>
      </c>
      <c r="I158" s="88">
        <v>0</v>
      </c>
      <c r="J158" s="128">
        <v>0</v>
      </c>
      <c r="K158" s="88">
        <v>0</v>
      </c>
      <c r="L158" s="88">
        <v>0</v>
      </c>
      <c r="M158" s="145">
        <f t="shared" si="26"/>
        <v>16231</v>
      </c>
    </row>
    <row r="159" spans="1:14" x14ac:dyDescent="0.2">
      <c r="A159" s="11" t="s">
        <v>520</v>
      </c>
      <c r="B159" s="332"/>
      <c r="C159" s="88">
        <f t="shared" ref="C159:C160" si="39">SUM(D159:L159)</f>
        <v>-4248</v>
      </c>
      <c r="D159" s="109"/>
      <c r="E159" s="88"/>
      <c r="F159" s="119">
        <v>-4248</v>
      </c>
      <c r="G159" s="88"/>
      <c r="H159" s="119"/>
      <c r="I159" s="88"/>
      <c r="J159" s="128"/>
      <c r="K159" s="88"/>
      <c r="L159" s="88"/>
      <c r="M159" s="145">
        <f t="shared" si="26"/>
        <v>-4248</v>
      </c>
    </row>
    <row r="160" spans="1:14" x14ac:dyDescent="0.2">
      <c r="A160" s="11" t="s">
        <v>519</v>
      </c>
      <c r="B160" s="332"/>
      <c r="C160" s="88">
        <f t="shared" si="39"/>
        <v>-1819</v>
      </c>
      <c r="D160" s="109"/>
      <c r="E160" s="88"/>
      <c r="F160" s="119">
        <v>-1819</v>
      </c>
      <c r="G160" s="88"/>
      <c r="H160" s="119"/>
      <c r="I160" s="88"/>
      <c r="J160" s="128"/>
      <c r="K160" s="88"/>
      <c r="L160" s="88"/>
      <c r="M160" s="145">
        <f t="shared" si="26"/>
        <v>-1819</v>
      </c>
    </row>
    <row r="161" spans="1:13" x14ac:dyDescent="0.2">
      <c r="A161" s="11" t="s">
        <v>416</v>
      </c>
      <c r="B161" s="332"/>
      <c r="C161" s="88">
        <f>SUM(C159:C160)</f>
        <v>-6067</v>
      </c>
      <c r="D161" s="88">
        <f t="shared" ref="D161:L161" si="40">SUM(D159:D160)</f>
        <v>0</v>
      </c>
      <c r="E161" s="88">
        <f t="shared" si="40"/>
        <v>0</v>
      </c>
      <c r="F161" s="88">
        <f t="shared" si="40"/>
        <v>-6067</v>
      </c>
      <c r="G161" s="88">
        <f t="shared" si="40"/>
        <v>0</v>
      </c>
      <c r="H161" s="88">
        <f t="shared" si="40"/>
        <v>0</v>
      </c>
      <c r="I161" s="88">
        <f t="shared" si="40"/>
        <v>0</v>
      </c>
      <c r="J161" s="88">
        <f t="shared" si="40"/>
        <v>0</v>
      </c>
      <c r="K161" s="88">
        <f t="shared" si="40"/>
        <v>0</v>
      </c>
      <c r="L161" s="88">
        <f t="shared" si="40"/>
        <v>0</v>
      </c>
      <c r="M161" s="145">
        <f t="shared" si="26"/>
        <v>-6067</v>
      </c>
    </row>
    <row r="162" spans="1:13" x14ac:dyDescent="0.2">
      <c r="A162" s="15" t="s">
        <v>385</v>
      </c>
      <c r="B162" s="332"/>
      <c r="C162" s="88">
        <f>SUM(C158,C161)</f>
        <v>10164</v>
      </c>
      <c r="D162" s="88">
        <f t="shared" ref="D162:L162" si="41">SUM(D158,D161)</f>
        <v>0</v>
      </c>
      <c r="E162" s="88">
        <f t="shared" si="41"/>
        <v>0</v>
      </c>
      <c r="F162" s="88">
        <f t="shared" si="41"/>
        <v>10164</v>
      </c>
      <c r="G162" s="88">
        <f t="shared" si="41"/>
        <v>0</v>
      </c>
      <c r="H162" s="88">
        <f t="shared" si="41"/>
        <v>0</v>
      </c>
      <c r="I162" s="88">
        <f t="shared" si="41"/>
        <v>0</v>
      </c>
      <c r="J162" s="88">
        <f t="shared" si="41"/>
        <v>0</v>
      </c>
      <c r="K162" s="88">
        <f t="shared" si="41"/>
        <v>0</v>
      </c>
      <c r="L162" s="88">
        <f t="shared" si="41"/>
        <v>0</v>
      </c>
      <c r="M162" s="145">
        <f t="shared" si="26"/>
        <v>10164</v>
      </c>
    </row>
    <row r="163" spans="1:13" x14ac:dyDescent="0.2">
      <c r="A163" s="53" t="s">
        <v>471</v>
      </c>
      <c r="B163" s="190"/>
      <c r="C163" s="53"/>
      <c r="D163" s="114"/>
      <c r="E163" s="112"/>
      <c r="F163" s="116"/>
      <c r="G163" s="112"/>
      <c r="H163" s="116"/>
      <c r="I163" s="112"/>
      <c r="J163" s="115"/>
      <c r="K163" s="112"/>
      <c r="L163" s="112"/>
      <c r="M163" s="145">
        <f t="shared" si="26"/>
        <v>0</v>
      </c>
    </row>
    <row r="164" spans="1:13" x14ac:dyDescent="0.2">
      <c r="A164" s="11" t="s">
        <v>41</v>
      </c>
      <c r="B164" s="332" t="s">
        <v>143</v>
      </c>
      <c r="C164" s="88">
        <f>SUM(D164:L164)</f>
        <v>7404</v>
      </c>
      <c r="D164" s="109">
        <v>986</v>
      </c>
      <c r="E164" s="88">
        <v>218</v>
      </c>
      <c r="F164" s="119">
        <v>6200</v>
      </c>
      <c r="G164" s="88"/>
      <c r="H164" s="119">
        <v>0</v>
      </c>
      <c r="I164" s="88">
        <v>0</v>
      </c>
      <c r="J164" s="128">
        <v>0</v>
      </c>
      <c r="K164" s="88">
        <v>0</v>
      </c>
      <c r="L164" s="88">
        <v>0</v>
      </c>
      <c r="M164" s="145">
        <f t="shared" si="26"/>
        <v>7404</v>
      </c>
    </row>
    <row r="165" spans="1:13" x14ac:dyDescent="0.2">
      <c r="A165" s="15" t="s">
        <v>385</v>
      </c>
      <c r="B165" s="332"/>
      <c r="C165" s="88">
        <f>SUM(D165:L165)</f>
        <v>7404</v>
      </c>
      <c r="D165" s="88">
        <v>986</v>
      </c>
      <c r="E165" s="88">
        <v>218</v>
      </c>
      <c r="F165" s="88">
        <v>6200</v>
      </c>
      <c r="G165" s="88"/>
      <c r="H165" s="88">
        <v>0</v>
      </c>
      <c r="I165" s="88">
        <v>0</v>
      </c>
      <c r="J165" s="88">
        <v>0</v>
      </c>
      <c r="K165" s="88">
        <v>0</v>
      </c>
      <c r="L165" s="88">
        <v>0</v>
      </c>
      <c r="M165" s="145">
        <f t="shared" si="26"/>
        <v>7404</v>
      </c>
    </row>
    <row r="166" spans="1:13" x14ac:dyDescent="0.2">
      <c r="A166" s="53" t="s">
        <v>472</v>
      </c>
      <c r="B166" s="190"/>
      <c r="C166" s="53"/>
      <c r="D166" s="114"/>
      <c r="E166" s="112"/>
      <c r="F166" s="116"/>
      <c r="G166" s="112"/>
      <c r="H166" s="116"/>
      <c r="I166" s="112"/>
      <c r="J166" s="115"/>
      <c r="K166" s="112"/>
      <c r="L166" s="112"/>
      <c r="M166" s="145">
        <f t="shared" si="26"/>
        <v>0</v>
      </c>
    </row>
    <row r="167" spans="1:13" x14ac:dyDescent="0.2">
      <c r="A167" s="11" t="s">
        <v>41</v>
      </c>
      <c r="B167" s="332" t="s">
        <v>143</v>
      </c>
      <c r="C167" s="88">
        <f>SUM(D167:L167)</f>
        <v>0</v>
      </c>
      <c r="D167" s="109"/>
      <c r="E167" s="88">
        <v>0</v>
      </c>
      <c r="F167" s="119">
        <v>0</v>
      </c>
      <c r="G167" s="88"/>
      <c r="H167" s="119">
        <v>0</v>
      </c>
      <c r="I167" s="88">
        <v>0</v>
      </c>
      <c r="J167" s="128">
        <v>0</v>
      </c>
      <c r="K167" s="88">
        <v>0</v>
      </c>
      <c r="L167" s="88">
        <v>0</v>
      </c>
      <c r="M167" s="145">
        <f t="shared" si="26"/>
        <v>0</v>
      </c>
    </row>
    <row r="168" spans="1:13" x14ac:dyDescent="0.2">
      <c r="A168" s="15" t="s">
        <v>385</v>
      </c>
      <c r="B168" s="332"/>
      <c r="C168" s="88">
        <f>SUM(D168:L168)</f>
        <v>0</v>
      </c>
      <c r="D168" s="109"/>
      <c r="E168" s="88"/>
      <c r="F168" s="119"/>
      <c r="G168" s="88"/>
      <c r="H168" s="119"/>
      <c r="I168" s="88"/>
      <c r="J168" s="128"/>
      <c r="K168" s="88"/>
      <c r="L168" s="88"/>
      <c r="M168" s="145">
        <f t="shared" si="26"/>
        <v>0</v>
      </c>
    </row>
    <row r="169" spans="1:13" x14ac:dyDescent="0.2">
      <c r="A169" s="253" t="s">
        <v>473</v>
      </c>
      <c r="B169" s="190"/>
      <c r="C169" s="53"/>
      <c r="D169" s="114"/>
      <c r="E169" s="112"/>
      <c r="F169" s="116"/>
      <c r="G169" s="112"/>
      <c r="H169" s="116"/>
      <c r="I169" s="112"/>
      <c r="J169" s="115"/>
      <c r="K169" s="112"/>
      <c r="L169" s="112"/>
      <c r="M169" s="145">
        <f t="shared" si="26"/>
        <v>0</v>
      </c>
    </row>
    <row r="170" spans="1:13" x14ac:dyDescent="0.2">
      <c r="A170" s="11" t="s">
        <v>41</v>
      </c>
      <c r="B170" s="332" t="s">
        <v>143</v>
      </c>
      <c r="C170" s="88">
        <f>SUM(D170:L170)</f>
        <v>0</v>
      </c>
      <c r="D170" s="109"/>
      <c r="E170" s="88">
        <v>0</v>
      </c>
      <c r="F170" s="119">
        <v>0</v>
      </c>
      <c r="G170" s="88"/>
      <c r="H170" s="119">
        <v>0</v>
      </c>
      <c r="I170" s="88">
        <v>0</v>
      </c>
      <c r="J170" s="128">
        <v>0</v>
      </c>
      <c r="K170" s="88">
        <v>0</v>
      </c>
      <c r="L170" s="88">
        <v>0</v>
      </c>
      <c r="M170" s="145">
        <f t="shared" si="26"/>
        <v>0</v>
      </c>
    </row>
    <row r="171" spans="1:13" x14ac:dyDescent="0.2">
      <c r="A171" s="11" t="s">
        <v>518</v>
      </c>
      <c r="B171" s="332"/>
      <c r="C171" s="88">
        <f>SUM(D171:L171)</f>
        <v>1819</v>
      </c>
      <c r="D171" s="109"/>
      <c r="E171" s="88"/>
      <c r="F171" s="119">
        <v>1819</v>
      </c>
      <c r="G171" s="88"/>
      <c r="H171" s="119"/>
      <c r="I171" s="88"/>
      <c r="J171" s="128"/>
      <c r="K171" s="88"/>
      <c r="L171" s="88"/>
      <c r="M171" s="145">
        <f t="shared" si="26"/>
        <v>1819</v>
      </c>
    </row>
    <row r="172" spans="1:13" x14ac:dyDescent="0.2">
      <c r="A172" s="11" t="s">
        <v>416</v>
      </c>
      <c r="B172" s="332"/>
      <c r="C172" s="88">
        <f>SUM(C171)</f>
        <v>1819</v>
      </c>
      <c r="D172" s="88">
        <f t="shared" ref="D172:L172" si="42">SUM(D171)</f>
        <v>0</v>
      </c>
      <c r="E172" s="88">
        <f t="shared" si="42"/>
        <v>0</v>
      </c>
      <c r="F172" s="88">
        <f t="shared" si="42"/>
        <v>1819</v>
      </c>
      <c r="G172" s="88">
        <f t="shared" si="42"/>
        <v>0</v>
      </c>
      <c r="H172" s="88">
        <f t="shared" si="42"/>
        <v>0</v>
      </c>
      <c r="I172" s="88">
        <f t="shared" si="42"/>
        <v>0</v>
      </c>
      <c r="J172" s="88">
        <f t="shared" si="42"/>
        <v>0</v>
      </c>
      <c r="K172" s="88">
        <f t="shared" si="42"/>
        <v>0</v>
      </c>
      <c r="L172" s="88">
        <f t="shared" si="42"/>
        <v>0</v>
      </c>
      <c r="M172" s="145">
        <f t="shared" si="26"/>
        <v>1819</v>
      </c>
    </row>
    <row r="173" spans="1:13" x14ac:dyDescent="0.2">
      <c r="A173" s="15" t="s">
        <v>385</v>
      </c>
      <c r="B173" s="332"/>
      <c r="C173" s="88">
        <f>SUM(C170,C172)</f>
        <v>1819</v>
      </c>
      <c r="D173" s="88">
        <f t="shared" ref="D173:L173" si="43">SUM(D170,D172)</f>
        <v>0</v>
      </c>
      <c r="E173" s="88">
        <f t="shared" si="43"/>
        <v>0</v>
      </c>
      <c r="F173" s="88">
        <f t="shared" si="43"/>
        <v>1819</v>
      </c>
      <c r="G173" s="88">
        <f t="shared" si="43"/>
        <v>0</v>
      </c>
      <c r="H173" s="88">
        <f t="shared" si="43"/>
        <v>0</v>
      </c>
      <c r="I173" s="88">
        <f t="shared" si="43"/>
        <v>0</v>
      </c>
      <c r="J173" s="88">
        <f t="shared" si="43"/>
        <v>0</v>
      </c>
      <c r="K173" s="88">
        <f t="shared" si="43"/>
        <v>0</v>
      </c>
      <c r="L173" s="88">
        <f t="shared" si="43"/>
        <v>0</v>
      </c>
      <c r="M173" s="145">
        <f t="shared" si="26"/>
        <v>1819</v>
      </c>
    </row>
    <row r="174" spans="1:13" x14ac:dyDescent="0.2">
      <c r="A174" s="253" t="s">
        <v>474</v>
      </c>
      <c r="B174" s="190"/>
      <c r="C174" s="53"/>
      <c r="D174" s="114"/>
      <c r="E174" s="112"/>
      <c r="F174" s="116"/>
      <c r="G174" s="112"/>
      <c r="H174" s="116"/>
      <c r="I174" s="112"/>
      <c r="J174" s="115"/>
      <c r="K174" s="112"/>
      <c r="L174" s="112"/>
      <c r="M174" s="145">
        <f t="shared" si="26"/>
        <v>0</v>
      </c>
    </row>
    <row r="175" spans="1:13" x14ac:dyDescent="0.2">
      <c r="A175" s="11" t="s">
        <v>41</v>
      </c>
      <c r="B175" s="332" t="s">
        <v>143</v>
      </c>
      <c r="C175" s="88">
        <f>SUM(D175:L175)</f>
        <v>0</v>
      </c>
      <c r="D175" s="109"/>
      <c r="E175" s="88">
        <v>0</v>
      </c>
      <c r="F175" s="119">
        <v>0</v>
      </c>
      <c r="G175" s="88"/>
      <c r="H175" s="119">
        <v>0</v>
      </c>
      <c r="I175" s="88">
        <v>0</v>
      </c>
      <c r="J175" s="128">
        <v>0</v>
      </c>
      <c r="K175" s="88">
        <v>0</v>
      </c>
      <c r="L175" s="88">
        <v>0</v>
      </c>
      <c r="M175" s="145">
        <f t="shared" si="26"/>
        <v>0</v>
      </c>
    </row>
    <row r="176" spans="1:13" x14ac:dyDescent="0.2">
      <c r="A176" s="11" t="s">
        <v>413</v>
      </c>
      <c r="B176" s="332"/>
      <c r="C176" s="88">
        <f>SUM(D176:L176)</f>
        <v>4248</v>
      </c>
      <c r="D176" s="109"/>
      <c r="E176" s="88"/>
      <c r="F176" s="119"/>
      <c r="G176" s="88"/>
      <c r="H176" s="119"/>
      <c r="I176" s="88"/>
      <c r="J176" s="128">
        <v>4248</v>
      </c>
      <c r="K176" s="88"/>
      <c r="L176" s="88"/>
      <c r="M176" s="145">
        <f t="shared" si="26"/>
        <v>4248</v>
      </c>
    </row>
    <row r="177" spans="1:13" x14ac:dyDescent="0.2">
      <c r="A177" s="11" t="s">
        <v>439</v>
      </c>
      <c r="B177" s="332"/>
      <c r="C177" s="88">
        <f>SUM(C176)</f>
        <v>4248</v>
      </c>
      <c r="D177" s="88">
        <f t="shared" ref="D177:L177" si="44">SUM(D176)</f>
        <v>0</v>
      </c>
      <c r="E177" s="88">
        <f t="shared" si="44"/>
        <v>0</v>
      </c>
      <c r="F177" s="88">
        <f t="shared" si="44"/>
        <v>0</v>
      </c>
      <c r="G177" s="88">
        <f t="shared" si="44"/>
        <v>0</v>
      </c>
      <c r="H177" s="88">
        <f t="shared" si="44"/>
        <v>0</v>
      </c>
      <c r="I177" s="88">
        <f t="shared" si="44"/>
        <v>0</v>
      </c>
      <c r="J177" s="88">
        <f t="shared" si="44"/>
        <v>4248</v>
      </c>
      <c r="K177" s="88">
        <f t="shared" si="44"/>
        <v>0</v>
      </c>
      <c r="L177" s="88">
        <f t="shared" si="44"/>
        <v>0</v>
      </c>
      <c r="M177" s="145">
        <f t="shared" si="26"/>
        <v>4248</v>
      </c>
    </row>
    <row r="178" spans="1:13" x14ac:dyDescent="0.2">
      <c r="A178" s="15" t="s">
        <v>385</v>
      </c>
      <c r="B178" s="332"/>
      <c r="C178" s="88">
        <f>SUM(C175,C177)</f>
        <v>4248</v>
      </c>
      <c r="D178" s="88">
        <f t="shared" ref="D178:L178" si="45">SUM(D175,D177)</f>
        <v>0</v>
      </c>
      <c r="E178" s="88">
        <f t="shared" si="45"/>
        <v>0</v>
      </c>
      <c r="F178" s="88">
        <f t="shared" si="45"/>
        <v>0</v>
      </c>
      <c r="G178" s="88">
        <f t="shared" si="45"/>
        <v>0</v>
      </c>
      <c r="H178" s="88">
        <f t="shared" si="45"/>
        <v>0</v>
      </c>
      <c r="I178" s="88">
        <f t="shared" si="45"/>
        <v>0</v>
      </c>
      <c r="J178" s="88">
        <f t="shared" si="45"/>
        <v>4248</v>
      </c>
      <c r="K178" s="88">
        <f t="shared" si="45"/>
        <v>0</v>
      </c>
      <c r="L178" s="88">
        <f t="shared" si="45"/>
        <v>0</v>
      </c>
      <c r="M178" s="145">
        <f t="shared" si="26"/>
        <v>4248</v>
      </c>
    </row>
    <row r="179" spans="1:13" x14ac:dyDescent="0.2">
      <c r="A179" s="53" t="s">
        <v>475</v>
      </c>
      <c r="B179" s="190"/>
      <c r="C179" s="53"/>
      <c r="D179" s="114"/>
      <c r="E179" s="112"/>
      <c r="F179" s="116"/>
      <c r="G179" s="112"/>
      <c r="H179" s="116"/>
      <c r="I179" s="112"/>
      <c r="J179" s="115"/>
      <c r="K179" s="112"/>
      <c r="L179" s="112"/>
      <c r="M179" s="145">
        <f t="shared" si="26"/>
        <v>0</v>
      </c>
    </row>
    <row r="180" spans="1:13" x14ac:dyDescent="0.2">
      <c r="A180" s="11" t="s">
        <v>41</v>
      </c>
      <c r="B180" s="332" t="s">
        <v>143</v>
      </c>
      <c r="C180" s="88">
        <f>SUM(D180:L180)</f>
        <v>880</v>
      </c>
      <c r="D180" s="109"/>
      <c r="E180" s="88">
        <v>0</v>
      </c>
      <c r="F180" s="119">
        <v>880</v>
      </c>
      <c r="G180" s="88"/>
      <c r="H180" s="119">
        <v>0</v>
      </c>
      <c r="I180" s="88">
        <v>0</v>
      </c>
      <c r="J180" s="128"/>
      <c r="K180" s="88">
        <v>0</v>
      </c>
      <c r="L180" s="88">
        <v>0</v>
      </c>
      <c r="M180" s="145">
        <f t="shared" si="26"/>
        <v>880</v>
      </c>
    </row>
    <row r="181" spans="1:13" x14ac:dyDescent="0.2">
      <c r="A181" s="15" t="s">
        <v>385</v>
      </c>
      <c r="B181" s="35"/>
      <c r="C181" s="88">
        <f>SUM(D181:L181)</f>
        <v>880</v>
      </c>
      <c r="D181" s="119"/>
      <c r="E181" s="88"/>
      <c r="F181" s="119">
        <v>880</v>
      </c>
      <c r="G181" s="88"/>
      <c r="H181" s="119"/>
      <c r="I181" s="88"/>
      <c r="J181" s="119"/>
      <c r="K181" s="88"/>
      <c r="L181" s="88"/>
      <c r="M181" s="145">
        <f t="shared" si="26"/>
        <v>880</v>
      </c>
    </row>
    <row r="182" spans="1:13" x14ac:dyDescent="0.2">
      <c r="A182" s="183" t="s">
        <v>476</v>
      </c>
      <c r="B182" s="59"/>
      <c r="C182" s="173"/>
      <c r="D182" s="116"/>
      <c r="E182" s="112"/>
      <c r="F182" s="116"/>
      <c r="G182" s="112"/>
      <c r="H182" s="116"/>
      <c r="I182" s="174"/>
      <c r="J182" s="116"/>
      <c r="K182" s="112"/>
      <c r="L182" s="112"/>
      <c r="M182" s="145">
        <f t="shared" si="26"/>
        <v>0</v>
      </c>
    </row>
    <row r="183" spans="1:13" x14ac:dyDescent="0.2">
      <c r="A183" s="32" t="s">
        <v>40</v>
      </c>
      <c r="B183" s="69" t="s">
        <v>144</v>
      </c>
      <c r="C183" s="88">
        <f>SUM(D183:L183)</f>
        <v>400</v>
      </c>
      <c r="D183" s="119"/>
      <c r="E183" s="88">
        <v>0</v>
      </c>
      <c r="F183" s="119">
        <v>400</v>
      </c>
      <c r="G183" s="88">
        <v>0</v>
      </c>
      <c r="H183" s="119">
        <v>0</v>
      </c>
      <c r="I183" s="167"/>
      <c r="J183" s="119"/>
      <c r="K183" s="88">
        <v>0</v>
      </c>
      <c r="L183" s="88">
        <v>0</v>
      </c>
      <c r="M183" s="145">
        <f t="shared" si="26"/>
        <v>400</v>
      </c>
    </row>
    <row r="184" spans="1:13" x14ac:dyDescent="0.2">
      <c r="A184" s="32" t="s">
        <v>445</v>
      </c>
      <c r="B184" s="69"/>
      <c r="C184" s="88">
        <f>SUM(D184:L184)</f>
        <v>2500</v>
      </c>
      <c r="D184" s="119"/>
      <c r="E184" s="88"/>
      <c r="F184" s="119">
        <v>2500</v>
      </c>
      <c r="G184" s="88"/>
      <c r="H184" s="119"/>
      <c r="I184" s="167"/>
      <c r="J184" s="119"/>
      <c r="K184" s="88"/>
      <c r="L184" s="88"/>
      <c r="M184" s="145">
        <f t="shared" si="26"/>
        <v>2500</v>
      </c>
    </row>
    <row r="185" spans="1:13" x14ac:dyDescent="0.2">
      <c r="A185" s="32" t="s">
        <v>439</v>
      </c>
      <c r="B185" s="69"/>
      <c r="C185" s="88">
        <f>SUM(C184)</f>
        <v>2500</v>
      </c>
      <c r="D185" s="88">
        <f t="shared" ref="D185:L185" si="46">SUM(D184)</f>
        <v>0</v>
      </c>
      <c r="E185" s="88">
        <f t="shared" si="46"/>
        <v>0</v>
      </c>
      <c r="F185" s="88">
        <f t="shared" si="46"/>
        <v>2500</v>
      </c>
      <c r="G185" s="88">
        <f t="shared" si="46"/>
        <v>0</v>
      </c>
      <c r="H185" s="88">
        <f t="shared" si="46"/>
        <v>0</v>
      </c>
      <c r="I185" s="88">
        <f t="shared" si="46"/>
        <v>0</v>
      </c>
      <c r="J185" s="88">
        <f t="shared" si="46"/>
        <v>0</v>
      </c>
      <c r="K185" s="88">
        <f t="shared" si="46"/>
        <v>0</v>
      </c>
      <c r="L185" s="88">
        <f t="shared" si="46"/>
        <v>0</v>
      </c>
      <c r="M185" s="145">
        <f t="shared" si="26"/>
        <v>2500</v>
      </c>
    </row>
    <row r="186" spans="1:13" x14ac:dyDescent="0.2">
      <c r="A186" s="15" t="s">
        <v>385</v>
      </c>
      <c r="B186" s="69"/>
      <c r="C186" s="111">
        <f>SUM(C183,C185)</f>
        <v>2900</v>
      </c>
      <c r="D186" s="111">
        <f t="shared" ref="D186:L186" si="47">SUM(D183,D185)</f>
        <v>0</v>
      </c>
      <c r="E186" s="111">
        <f t="shared" si="47"/>
        <v>0</v>
      </c>
      <c r="F186" s="111">
        <f t="shared" si="47"/>
        <v>2900</v>
      </c>
      <c r="G186" s="111">
        <f t="shared" si="47"/>
        <v>0</v>
      </c>
      <c r="H186" s="111">
        <f t="shared" si="47"/>
        <v>0</v>
      </c>
      <c r="I186" s="111">
        <f t="shared" si="47"/>
        <v>0</v>
      </c>
      <c r="J186" s="111">
        <f t="shared" si="47"/>
        <v>0</v>
      </c>
      <c r="K186" s="111">
        <f t="shared" si="47"/>
        <v>0</v>
      </c>
      <c r="L186" s="111">
        <f t="shared" si="47"/>
        <v>0</v>
      </c>
      <c r="M186" s="145">
        <f t="shared" si="26"/>
        <v>2900</v>
      </c>
    </row>
    <row r="187" spans="1:13" x14ac:dyDescent="0.2">
      <c r="A187" s="183" t="s">
        <v>477</v>
      </c>
      <c r="B187" s="239"/>
      <c r="C187" s="88"/>
      <c r="D187" s="119"/>
      <c r="E187" s="88"/>
      <c r="F187" s="115"/>
      <c r="G187" s="112"/>
      <c r="H187" s="116"/>
      <c r="I187" s="174"/>
      <c r="J187" s="116"/>
      <c r="K187" s="112"/>
      <c r="L187" s="112"/>
      <c r="M187" s="145">
        <f t="shared" si="26"/>
        <v>0</v>
      </c>
    </row>
    <row r="188" spans="1:13" x14ac:dyDescent="0.2">
      <c r="A188" s="32" t="s">
        <v>40</v>
      </c>
      <c r="B188" s="217" t="s">
        <v>144</v>
      </c>
      <c r="C188" s="88">
        <f>SUM(D188:L188)</f>
        <v>10038</v>
      </c>
      <c r="D188" s="119"/>
      <c r="E188" s="88"/>
      <c r="F188" s="128">
        <v>10038</v>
      </c>
      <c r="G188" s="88"/>
      <c r="H188" s="119"/>
      <c r="I188" s="167"/>
      <c r="J188" s="119"/>
      <c r="K188" s="88"/>
      <c r="L188" s="88"/>
      <c r="M188" s="145">
        <f t="shared" si="26"/>
        <v>10038</v>
      </c>
    </row>
    <row r="189" spans="1:13" x14ac:dyDescent="0.2">
      <c r="A189" s="32" t="s">
        <v>410</v>
      </c>
      <c r="B189" s="217"/>
      <c r="C189" s="88">
        <f>SUM(D189:L189)</f>
        <v>-10000</v>
      </c>
      <c r="D189" s="119"/>
      <c r="E189" s="88"/>
      <c r="F189" s="119">
        <v>-10000</v>
      </c>
      <c r="G189" s="88"/>
      <c r="H189" s="119"/>
      <c r="I189" s="167"/>
      <c r="J189" s="119"/>
      <c r="K189" s="88"/>
      <c r="L189" s="88"/>
      <c r="M189" s="145">
        <f t="shared" si="26"/>
        <v>-10000</v>
      </c>
    </row>
    <row r="190" spans="1:13" x14ac:dyDescent="0.2">
      <c r="A190" s="32" t="s">
        <v>439</v>
      </c>
      <c r="B190" s="217"/>
      <c r="C190" s="88">
        <f>SUM(C189)</f>
        <v>-10000</v>
      </c>
      <c r="D190" s="88">
        <f t="shared" ref="D190:L190" si="48">SUM(D189)</f>
        <v>0</v>
      </c>
      <c r="E190" s="88">
        <f t="shared" si="48"/>
        <v>0</v>
      </c>
      <c r="F190" s="88">
        <f t="shared" si="48"/>
        <v>-10000</v>
      </c>
      <c r="G190" s="88">
        <f t="shared" si="48"/>
        <v>0</v>
      </c>
      <c r="H190" s="88">
        <f t="shared" si="48"/>
        <v>0</v>
      </c>
      <c r="I190" s="88">
        <f t="shared" si="48"/>
        <v>0</v>
      </c>
      <c r="J190" s="88">
        <f t="shared" si="48"/>
        <v>0</v>
      </c>
      <c r="K190" s="88">
        <f t="shared" si="48"/>
        <v>0</v>
      </c>
      <c r="L190" s="88">
        <f t="shared" si="48"/>
        <v>0</v>
      </c>
      <c r="M190" s="145">
        <f t="shared" si="26"/>
        <v>-10000</v>
      </c>
    </row>
    <row r="191" spans="1:13" x14ac:dyDescent="0.2">
      <c r="A191" s="15" t="s">
        <v>385</v>
      </c>
      <c r="B191" s="217"/>
      <c r="C191" s="111">
        <f>SUM(C188,C190)</f>
        <v>38</v>
      </c>
      <c r="D191" s="111">
        <f t="shared" ref="D191:L191" si="49">SUM(D188,D190)</f>
        <v>0</v>
      </c>
      <c r="E191" s="111">
        <f t="shared" si="49"/>
        <v>0</v>
      </c>
      <c r="F191" s="111">
        <f t="shared" si="49"/>
        <v>38</v>
      </c>
      <c r="G191" s="111">
        <f t="shared" si="49"/>
        <v>0</v>
      </c>
      <c r="H191" s="111">
        <f t="shared" si="49"/>
        <v>0</v>
      </c>
      <c r="I191" s="111">
        <f t="shared" si="49"/>
        <v>0</v>
      </c>
      <c r="J191" s="111">
        <f t="shared" si="49"/>
        <v>0</v>
      </c>
      <c r="K191" s="111">
        <f t="shared" si="49"/>
        <v>0</v>
      </c>
      <c r="L191" s="111">
        <f t="shared" si="49"/>
        <v>0</v>
      </c>
      <c r="M191" s="145">
        <f t="shared" si="26"/>
        <v>38</v>
      </c>
    </row>
    <row r="192" spans="1:13" x14ac:dyDescent="0.2">
      <c r="A192" s="22" t="s">
        <v>478</v>
      </c>
      <c r="B192" s="7"/>
      <c r="C192" s="13"/>
      <c r="D192" s="116"/>
      <c r="E192" s="112"/>
      <c r="F192" s="116"/>
      <c r="G192" s="112"/>
      <c r="H192" s="112"/>
      <c r="I192" s="174"/>
      <c r="J192" s="116"/>
      <c r="K192" s="112"/>
      <c r="L192" s="112"/>
      <c r="M192" s="145">
        <f t="shared" si="26"/>
        <v>0</v>
      </c>
    </row>
    <row r="193" spans="1:13" x14ac:dyDescent="0.2">
      <c r="A193" s="11" t="s">
        <v>30</v>
      </c>
      <c r="B193" s="217" t="s">
        <v>143</v>
      </c>
      <c r="C193" s="88">
        <f>SUM(D193:L193)</f>
        <v>2146</v>
      </c>
      <c r="D193" s="119"/>
      <c r="E193" s="88">
        <v>0</v>
      </c>
      <c r="F193" s="119">
        <v>2146</v>
      </c>
      <c r="G193" s="88">
        <v>0</v>
      </c>
      <c r="H193" s="88">
        <v>0</v>
      </c>
      <c r="I193" s="167">
        <v>0</v>
      </c>
      <c r="J193" s="119">
        <v>0</v>
      </c>
      <c r="K193" s="88">
        <v>0</v>
      </c>
      <c r="L193" s="88">
        <v>0</v>
      </c>
      <c r="M193" s="145">
        <f t="shared" si="26"/>
        <v>2146</v>
      </c>
    </row>
    <row r="194" spans="1:13" x14ac:dyDescent="0.2">
      <c r="A194" s="11" t="s">
        <v>411</v>
      </c>
      <c r="B194" s="217"/>
      <c r="C194" s="88">
        <f>SUM(D194:L194)</f>
        <v>-2000</v>
      </c>
      <c r="D194" s="119"/>
      <c r="E194" s="88"/>
      <c r="F194" s="119">
        <v>-2000</v>
      </c>
      <c r="G194" s="88"/>
      <c r="H194" s="88"/>
      <c r="I194" s="167"/>
      <c r="J194" s="119"/>
      <c r="K194" s="88"/>
      <c r="L194" s="88"/>
      <c r="M194" s="145">
        <f t="shared" si="26"/>
        <v>-2000</v>
      </c>
    </row>
    <row r="195" spans="1:13" x14ac:dyDescent="0.2">
      <c r="A195" s="11" t="s">
        <v>439</v>
      </c>
      <c r="B195" s="217"/>
      <c r="C195" s="88">
        <f>SUM(C194)</f>
        <v>-2000</v>
      </c>
      <c r="D195" s="88">
        <f t="shared" ref="D195:L195" si="50">SUM(D194)</f>
        <v>0</v>
      </c>
      <c r="E195" s="88">
        <f t="shared" si="50"/>
        <v>0</v>
      </c>
      <c r="F195" s="88">
        <f t="shared" si="50"/>
        <v>-2000</v>
      </c>
      <c r="G195" s="88">
        <f t="shared" si="50"/>
        <v>0</v>
      </c>
      <c r="H195" s="88">
        <f t="shared" si="50"/>
        <v>0</v>
      </c>
      <c r="I195" s="88">
        <f t="shared" si="50"/>
        <v>0</v>
      </c>
      <c r="J195" s="88">
        <f t="shared" si="50"/>
        <v>0</v>
      </c>
      <c r="K195" s="88">
        <f t="shared" si="50"/>
        <v>0</v>
      </c>
      <c r="L195" s="88">
        <f t="shared" si="50"/>
        <v>0</v>
      </c>
      <c r="M195" s="145">
        <f t="shared" si="26"/>
        <v>-2000</v>
      </c>
    </row>
    <row r="196" spans="1:13" x14ac:dyDescent="0.2">
      <c r="A196" s="15" t="s">
        <v>385</v>
      </c>
      <c r="B196" s="216"/>
      <c r="C196" s="88">
        <f>SUM(C193,C195)</f>
        <v>146</v>
      </c>
      <c r="D196" s="88">
        <f t="shared" ref="D196:L196" si="51">SUM(D193,D195)</f>
        <v>0</v>
      </c>
      <c r="E196" s="88">
        <f t="shared" si="51"/>
        <v>0</v>
      </c>
      <c r="F196" s="88">
        <f t="shared" si="51"/>
        <v>146</v>
      </c>
      <c r="G196" s="88">
        <f t="shared" si="51"/>
        <v>0</v>
      </c>
      <c r="H196" s="88">
        <f t="shared" si="51"/>
        <v>0</v>
      </c>
      <c r="I196" s="88">
        <f t="shared" si="51"/>
        <v>0</v>
      </c>
      <c r="J196" s="88">
        <f t="shared" si="51"/>
        <v>0</v>
      </c>
      <c r="K196" s="88">
        <f t="shared" si="51"/>
        <v>0</v>
      </c>
      <c r="L196" s="88">
        <f t="shared" si="51"/>
        <v>0</v>
      </c>
      <c r="M196" s="145">
        <f t="shared" si="26"/>
        <v>146</v>
      </c>
    </row>
    <row r="197" spans="1:13" x14ac:dyDescent="0.2">
      <c r="A197" s="13" t="s">
        <v>479</v>
      </c>
      <c r="B197" s="7"/>
      <c r="C197" s="13"/>
      <c r="D197" s="116"/>
      <c r="E197" s="112"/>
      <c r="F197" s="116"/>
      <c r="G197" s="112"/>
      <c r="H197" s="112"/>
      <c r="I197" s="112"/>
      <c r="J197" s="116"/>
      <c r="K197" s="112"/>
      <c r="L197" s="112"/>
      <c r="M197" s="145">
        <f t="shared" si="26"/>
        <v>0</v>
      </c>
    </row>
    <row r="198" spans="1:13" x14ac:dyDescent="0.2">
      <c r="A198" s="11" t="s">
        <v>30</v>
      </c>
      <c r="B198" s="217" t="s">
        <v>143</v>
      </c>
      <c r="C198" s="88">
        <f>SUM(D198:L198)</f>
        <v>1169</v>
      </c>
      <c r="D198" s="119"/>
      <c r="E198" s="88">
        <v>0</v>
      </c>
      <c r="F198" s="119">
        <v>1169</v>
      </c>
      <c r="G198" s="88">
        <v>0</v>
      </c>
      <c r="H198" s="88">
        <v>0</v>
      </c>
      <c r="I198" s="88">
        <v>0</v>
      </c>
      <c r="J198" s="119">
        <v>0</v>
      </c>
      <c r="K198" s="88">
        <v>0</v>
      </c>
      <c r="L198" s="88">
        <v>0</v>
      </c>
      <c r="M198" s="145">
        <f t="shared" si="26"/>
        <v>1169</v>
      </c>
    </row>
    <row r="199" spans="1:13" x14ac:dyDescent="0.2">
      <c r="A199" s="15" t="s">
        <v>385</v>
      </c>
      <c r="B199" s="217"/>
      <c r="C199" s="88">
        <f>SUM(D199:L199)</f>
        <v>1169</v>
      </c>
      <c r="D199" s="119"/>
      <c r="E199" s="88"/>
      <c r="F199" s="119">
        <v>1169</v>
      </c>
      <c r="G199" s="88"/>
      <c r="H199" s="88"/>
      <c r="I199" s="88"/>
      <c r="J199" s="119"/>
      <c r="K199" s="88"/>
      <c r="L199" s="88"/>
      <c r="M199" s="145">
        <f t="shared" ref="M199:M227" si="52">SUM(D199:L199)</f>
        <v>1169</v>
      </c>
    </row>
    <row r="200" spans="1:13" x14ac:dyDescent="0.2">
      <c r="A200" s="13" t="s">
        <v>480</v>
      </c>
      <c r="B200" s="7"/>
      <c r="C200" s="13"/>
      <c r="D200" s="116"/>
      <c r="E200" s="112"/>
      <c r="F200" s="116"/>
      <c r="G200" s="112"/>
      <c r="H200" s="112"/>
      <c r="I200" s="112"/>
      <c r="J200" s="116"/>
      <c r="K200" s="112"/>
      <c r="L200" s="112"/>
      <c r="M200" s="145">
        <f t="shared" si="52"/>
        <v>0</v>
      </c>
    </row>
    <row r="201" spans="1:13" x14ac:dyDescent="0.2">
      <c r="A201" s="11" t="s">
        <v>30</v>
      </c>
      <c r="B201" s="217" t="s">
        <v>143</v>
      </c>
      <c r="C201" s="88">
        <f>SUM(D201:L201)</f>
        <v>0</v>
      </c>
      <c r="D201" s="119"/>
      <c r="E201" s="88">
        <v>0</v>
      </c>
      <c r="F201" s="119">
        <v>0</v>
      </c>
      <c r="G201" s="88">
        <v>0</v>
      </c>
      <c r="H201" s="88">
        <v>0</v>
      </c>
      <c r="I201" s="88">
        <v>0</v>
      </c>
      <c r="J201" s="119">
        <v>0</v>
      </c>
      <c r="K201" s="88">
        <v>0</v>
      </c>
      <c r="L201" s="88">
        <v>0</v>
      </c>
      <c r="M201" s="145">
        <f t="shared" si="52"/>
        <v>0</v>
      </c>
    </row>
    <row r="202" spans="1:13" x14ac:dyDescent="0.2">
      <c r="A202" s="15" t="s">
        <v>385</v>
      </c>
      <c r="B202" s="217"/>
      <c r="C202" s="111">
        <f>SUM(D202:L202)</f>
        <v>0</v>
      </c>
      <c r="D202" s="108"/>
      <c r="E202" s="88"/>
      <c r="F202" s="119"/>
      <c r="G202" s="88"/>
      <c r="H202" s="88"/>
      <c r="I202" s="88"/>
      <c r="J202" s="119"/>
      <c r="K202" s="88"/>
      <c r="L202" s="88"/>
      <c r="M202" s="145">
        <f t="shared" si="52"/>
        <v>0</v>
      </c>
    </row>
    <row r="203" spans="1:13" x14ac:dyDescent="0.2">
      <c r="A203" s="56" t="s">
        <v>481</v>
      </c>
      <c r="B203" s="46"/>
      <c r="C203" s="189"/>
      <c r="D203" s="119"/>
      <c r="E203" s="112"/>
      <c r="F203" s="116"/>
      <c r="G203" s="112"/>
      <c r="H203" s="112"/>
      <c r="I203" s="112"/>
      <c r="J203" s="116"/>
      <c r="K203" s="112"/>
      <c r="L203" s="112"/>
      <c r="M203" s="145">
        <f t="shared" si="52"/>
        <v>0</v>
      </c>
    </row>
    <row r="204" spans="1:13" x14ac:dyDescent="0.2">
      <c r="A204" s="11" t="s">
        <v>30</v>
      </c>
      <c r="B204" s="217" t="s">
        <v>143</v>
      </c>
      <c r="C204" s="88">
        <f>SUM(D204:L204)</f>
        <v>0</v>
      </c>
      <c r="D204" s="119"/>
      <c r="E204" s="88"/>
      <c r="F204" s="119">
        <v>0</v>
      </c>
      <c r="G204" s="88">
        <v>0</v>
      </c>
      <c r="H204" s="88">
        <v>0</v>
      </c>
      <c r="I204" s="88">
        <v>0</v>
      </c>
      <c r="J204" s="119">
        <v>0</v>
      </c>
      <c r="K204" s="88">
        <v>0</v>
      </c>
      <c r="L204" s="88">
        <v>0</v>
      </c>
      <c r="M204" s="145">
        <f t="shared" si="52"/>
        <v>0</v>
      </c>
    </row>
    <row r="205" spans="1:13" x14ac:dyDescent="0.2">
      <c r="A205" s="15" t="s">
        <v>385</v>
      </c>
      <c r="B205" s="217"/>
      <c r="C205" s="88">
        <f>SUM(D205:L205)</f>
        <v>0</v>
      </c>
      <c r="D205" s="119"/>
      <c r="E205" s="88"/>
      <c r="F205" s="119"/>
      <c r="G205" s="88"/>
      <c r="H205" s="88"/>
      <c r="I205" s="88"/>
      <c r="J205" s="119"/>
      <c r="K205" s="88"/>
      <c r="L205" s="88"/>
      <c r="M205" s="145">
        <f t="shared" si="52"/>
        <v>0</v>
      </c>
    </row>
    <row r="206" spans="1:13" x14ac:dyDescent="0.2">
      <c r="A206" s="53" t="s">
        <v>482</v>
      </c>
      <c r="B206" s="239"/>
      <c r="C206" s="112"/>
      <c r="D206" s="116"/>
      <c r="E206" s="112"/>
      <c r="F206" s="116"/>
      <c r="G206" s="112"/>
      <c r="H206" s="112"/>
      <c r="I206" s="112"/>
      <c r="J206" s="116"/>
      <c r="K206" s="112"/>
      <c r="L206" s="112"/>
      <c r="M206" s="145">
        <f t="shared" si="52"/>
        <v>0</v>
      </c>
    </row>
    <row r="207" spans="1:13" x14ac:dyDescent="0.2">
      <c r="A207" s="11" t="s">
        <v>30</v>
      </c>
      <c r="B207" s="217" t="s">
        <v>143</v>
      </c>
      <c r="C207" s="88">
        <f>SUM(D207:L207)</f>
        <v>0</v>
      </c>
      <c r="D207" s="119"/>
      <c r="E207" s="88"/>
      <c r="F207" s="119">
        <v>0</v>
      </c>
      <c r="G207" s="88"/>
      <c r="H207" s="88"/>
      <c r="I207" s="88"/>
      <c r="J207" s="119"/>
      <c r="K207" s="88"/>
      <c r="L207" s="88"/>
      <c r="M207" s="145">
        <f t="shared" si="52"/>
        <v>0</v>
      </c>
    </row>
    <row r="208" spans="1:13" x14ac:dyDescent="0.2">
      <c r="A208" s="15" t="s">
        <v>385</v>
      </c>
      <c r="B208" s="216"/>
      <c r="C208" s="111">
        <f>SUM(D208:L208)</f>
        <v>0</v>
      </c>
      <c r="D208" s="119"/>
      <c r="E208" s="88"/>
      <c r="F208" s="119"/>
      <c r="G208" s="88"/>
      <c r="H208" s="88"/>
      <c r="I208" s="88"/>
      <c r="J208" s="119"/>
      <c r="K208" s="88"/>
      <c r="L208" s="88"/>
      <c r="M208" s="145">
        <f t="shared" si="52"/>
        <v>0</v>
      </c>
    </row>
    <row r="209" spans="1:15" x14ac:dyDescent="0.2">
      <c r="A209" s="13" t="s">
        <v>483</v>
      </c>
      <c r="B209" s="217"/>
      <c r="C209" s="112"/>
      <c r="D209" s="115"/>
      <c r="E209" s="112"/>
      <c r="F209" s="116"/>
      <c r="G209" s="112"/>
      <c r="H209" s="112"/>
      <c r="I209" s="112"/>
      <c r="J209" s="116"/>
      <c r="K209" s="112"/>
      <c r="L209" s="112"/>
      <c r="M209" s="145">
        <f t="shared" si="52"/>
        <v>0</v>
      </c>
    </row>
    <row r="210" spans="1:15" x14ac:dyDescent="0.2">
      <c r="A210" s="11" t="s">
        <v>30</v>
      </c>
      <c r="B210" s="217" t="s">
        <v>143</v>
      </c>
      <c r="C210" s="88">
        <f>SUM(D210:L210)</f>
        <v>11652</v>
      </c>
      <c r="D210" s="88"/>
      <c r="E210" s="88"/>
      <c r="F210" s="119"/>
      <c r="G210" s="88">
        <v>11652</v>
      </c>
      <c r="H210" s="88">
        <v>0</v>
      </c>
      <c r="I210" s="88"/>
      <c r="J210" s="119"/>
      <c r="K210" s="88"/>
      <c r="L210" s="88"/>
      <c r="M210" s="145">
        <f t="shared" si="52"/>
        <v>11652</v>
      </c>
    </row>
    <row r="211" spans="1:15" x14ac:dyDescent="0.2">
      <c r="A211" s="15" t="s">
        <v>385</v>
      </c>
      <c r="B211" s="217"/>
      <c r="C211" s="111">
        <f>SUM(D211:L211)</f>
        <v>11652</v>
      </c>
      <c r="D211" s="118"/>
      <c r="E211" s="111"/>
      <c r="F211" s="118"/>
      <c r="G211" s="111">
        <v>11652</v>
      </c>
      <c r="H211" s="111"/>
      <c r="I211" s="111"/>
      <c r="J211" s="118"/>
      <c r="K211" s="111"/>
      <c r="L211" s="111"/>
      <c r="M211" s="145">
        <f t="shared" si="52"/>
        <v>11652</v>
      </c>
    </row>
    <row r="212" spans="1:15" x14ac:dyDescent="0.2">
      <c r="A212" s="53" t="s">
        <v>484</v>
      </c>
      <c r="B212" s="53"/>
      <c r="C212" s="88"/>
      <c r="D212" s="109"/>
      <c r="E212" s="88"/>
      <c r="F212" s="119"/>
      <c r="G212" s="88"/>
      <c r="H212" s="88"/>
      <c r="I212" s="88"/>
      <c r="J212" s="119"/>
      <c r="K212" s="88"/>
      <c r="L212" s="88"/>
      <c r="M212" s="145">
        <f t="shared" si="52"/>
        <v>0</v>
      </c>
    </row>
    <row r="213" spans="1:15" x14ac:dyDescent="0.2">
      <c r="A213" s="11" t="s">
        <v>30</v>
      </c>
      <c r="B213" s="217" t="s">
        <v>143</v>
      </c>
      <c r="C213" s="88">
        <f>SUM(D213:L213)</f>
        <v>0</v>
      </c>
      <c r="D213" s="109"/>
      <c r="E213" s="88"/>
      <c r="F213" s="119"/>
      <c r="G213" s="88"/>
      <c r="H213" s="88"/>
      <c r="I213" s="88"/>
      <c r="J213" s="119"/>
      <c r="K213" s="88"/>
      <c r="L213" s="88"/>
      <c r="M213" s="145">
        <f t="shared" si="52"/>
        <v>0</v>
      </c>
    </row>
    <row r="214" spans="1:15" x14ac:dyDescent="0.2">
      <c r="A214" s="15" t="s">
        <v>385</v>
      </c>
      <c r="B214" s="216"/>
      <c r="C214" s="88">
        <f>SUM(D214:L214)</f>
        <v>0</v>
      </c>
      <c r="D214" s="109"/>
      <c r="E214" s="88"/>
      <c r="F214" s="119"/>
      <c r="G214" s="88"/>
      <c r="H214" s="88"/>
      <c r="I214" s="88"/>
      <c r="J214" s="119"/>
      <c r="K214" s="88"/>
      <c r="L214" s="88"/>
      <c r="M214" s="145">
        <f t="shared" si="52"/>
        <v>0</v>
      </c>
    </row>
    <row r="215" spans="1:15" x14ac:dyDescent="0.2">
      <c r="A215" s="56" t="s">
        <v>485</v>
      </c>
      <c r="B215" s="239"/>
      <c r="C215" s="112"/>
      <c r="D215" s="114"/>
      <c r="E215" s="112"/>
      <c r="F215" s="116"/>
      <c r="G215" s="112"/>
      <c r="H215" s="112"/>
      <c r="I215" s="112"/>
      <c r="J215" s="116"/>
      <c r="K215" s="112"/>
      <c r="L215" s="112"/>
      <c r="M215" s="145">
        <f t="shared" si="52"/>
        <v>0</v>
      </c>
    </row>
    <row r="216" spans="1:15" x14ac:dyDescent="0.2">
      <c r="A216" s="11" t="s">
        <v>30</v>
      </c>
      <c r="B216" s="217" t="s">
        <v>144</v>
      </c>
      <c r="C216" s="88">
        <f>SUM(D216:L216)</f>
        <v>300000</v>
      </c>
      <c r="D216" s="109"/>
      <c r="E216" s="88"/>
      <c r="F216" s="119"/>
      <c r="G216" s="88"/>
      <c r="H216" s="88"/>
      <c r="I216" s="88"/>
      <c r="J216" s="119"/>
      <c r="K216" s="88"/>
      <c r="L216" s="88">
        <v>300000</v>
      </c>
      <c r="M216" s="145">
        <f t="shared" si="52"/>
        <v>300000</v>
      </c>
    </row>
    <row r="217" spans="1:15" x14ac:dyDescent="0.2">
      <c r="A217" s="15" t="s">
        <v>385</v>
      </c>
      <c r="B217" s="216"/>
      <c r="C217" s="111">
        <f>SUM(D217:L217)</f>
        <v>300000</v>
      </c>
      <c r="D217" s="108"/>
      <c r="E217" s="111"/>
      <c r="F217" s="118"/>
      <c r="G217" s="111"/>
      <c r="H217" s="111"/>
      <c r="I217" s="111"/>
      <c r="J217" s="118"/>
      <c r="K217" s="111"/>
      <c r="L217" s="111">
        <v>300000</v>
      </c>
      <c r="M217" s="145">
        <f t="shared" si="52"/>
        <v>300000</v>
      </c>
    </row>
    <row r="218" spans="1:15" x14ac:dyDescent="0.2">
      <c r="A218" s="22" t="s">
        <v>42</v>
      </c>
      <c r="B218" s="22"/>
      <c r="C218" s="22"/>
      <c r="D218" s="125"/>
      <c r="E218" s="122"/>
      <c r="F218" s="123"/>
      <c r="G218" s="122"/>
      <c r="H218" s="122"/>
      <c r="I218" s="122"/>
      <c r="J218" s="124"/>
      <c r="K218" s="122"/>
      <c r="L218" s="122"/>
      <c r="M218" s="145">
        <f t="shared" si="52"/>
        <v>0</v>
      </c>
    </row>
    <row r="219" spans="1:15" x14ac:dyDescent="0.2">
      <c r="A219" s="22" t="s">
        <v>30</v>
      </c>
      <c r="B219" s="22"/>
      <c r="C219" s="122">
        <f t="shared" ref="C219:L219" si="53">SUM(C158,C164,C167,C175,C180,C183,C188,C193,C198,C204,C207,C210,C213,C216,C201,C230)</f>
        <v>3300257</v>
      </c>
      <c r="D219" s="122">
        <f t="shared" si="53"/>
        <v>81885</v>
      </c>
      <c r="E219" s="122">
        <f t="shared" si="53"/>
        <v>12393</v>
      </c>
      <c r="F219" s="122">
        <f t="shared" si="53"/>
        <v>482254</v>
      </c>
      <c r="G219" s="122">
        <f t="shared" si="53"/>
        <v>11652</v>
      </c>
      <c r="H219" s="122">
        <f t="shared" si="53"/>
        <v>1448145</v>
      </c>
      <c r="I219" s="122">
        <f t="shared" si="53"/>
        <v>396504</v>
      </c>
      <c r="J219" s="122">
        <f t="shared" si="53"/>
        <v>420300</v>
      </c>
      <c r="K219" s="122">
        <f t="shared" si="53"/>
        <v>88676</v>
      </c>
      <c r="L219" s="122">
        <f t="shared" si="53"/>
        <v>358448</v>
      </c>
      <c r="M219" s="145">
        <f t="shared" si="52"/>
        <v>3300257</v>
      </c>
    </row>
    <row r="220" spans="1:15" x14ac:dyDescent="0.2">
      <c r="A220" s="22" t="s">
        <v>415</v>
      </c>
      <c r="B220" s="22"/>
      <c r="C220" s="122">
        <f t="shared" ref="C220:L220" si="54">SUM(C15,C26,C45,C57,C73,C78,C86,C101,C116,C122,C127,C132,C149,C161,C172,C177,C185,C190,C195,C137)</f>
        <v>198253</v>
      </c>
      <c r="D220" s="122">
        <f t="shared" si="54"/>
        <v>396</v>
      </c>
      <c r="E220" s="122">
        <f t="shared" si="54"/>
        <v>60</v>
      </c>
      <c r="F220" s="122">
        <f t="shared" si="54"/>
        <v>98976</v>
      </c>
      <c r="G220" s="122">
        <f t="shared" si="54"/>
        <v>0</v>
      </c>
      <c r="H220" s="122">
        <f t="shared" si="54"/>
        <v>-46997</v>
      </c>
      <c r="I220" s="122">
        <f t="shared" si="54"/>
        <v>-117050</v>
      </c>
      <c r="J220" s="122">
        <f t="shared" si="54"/>
        <v>254348</v>
      </c>
      <c r="K220" s="122">
        <f t="shared" si="54"/>
        <v>8520</v>
      </c>
      <c r="L220" s="122">
        <f t="shared" si="54"/>
        <v>0</v>
      </c>
      <c r="M220" s="145">
        <f t="shared" si="52"/>
        <v>198253</v>
      </c>
      <c r="O220" s="64"/>
    </row>
    <row r="221" spans="1:15" x14ac:dyDescent="0.2">
      <c r="A221" s="45" t="s">
        <v>385</v>
      </c>
      <c r="B221" s="22"/>
      <c r="C221" s="126">
        <f>SUM(C219,C220)</f>
        <v>3498510</v>
      </c>
      <c r="D221" s="126">
        <f t="shared" ref="D221:L221" si="55">SUM(D219,D220)</f>
        <v>82281</v>
      </c>
      <c r="E221" s="126">
        <f t="shared" si="55"/>
        <v>12453</v>
      </c>
      <c r="F221" s="126">
        <f t="shared" si="55"/>
        <v>581230</v>
      </c>
      <c r="G221" s="126">
        <f t="shared" si="55"/>
        <v>11652</v>
      </c>
      <c r="H221" s="126">
        <f t="shared" si="55"/>
        <v>1401148</v>
      </c>
      <c r="I221" s="126">
        <f t="shared" si="55"/>
        <v>279454</v>
      </c>
      <c r="J221" s="126">
        <f t="shared" si="55"/>
        <v>674648</v>
      </c>
      <c r="K221" s="126">
        <f t="shared" si="55"/>
        <v>97196</v>
      </c>
      <c r="L221" s="126">
        <f t="shared" si="55"/>
        <v>358448</v>
      </c>
      <c r="M221" s="145">
        <f t="shared" si="52"/>
        <v>3498510</v>
      </c>
    </row>
    <row r="222" spans="1:15" x14ac:dyDescent="0.2">
      <c r="A222" s="354" t="s">
        <v>146</v>
      </c>
      <c r="B222" s="354"/>
      <c r="C222" s="357">
        <f>C219-(C224+C226)</f>
        <v>2912910</v>
      </c>
      <c r="D222" s="357">
        <f t="shared" ref="D222:L222" si="56">D219-(D224+D226)</f>
        <v>37870</v>
      </c>
      <c r="E222" s="357">
        <f t="shared" si="56"/>
        <v>4688</v>
      </c>
      <c r="F222" s="357">
        <f t="shared" si="56"/>
        <v>465609</v>
      </c>
      <c r="G222" s="357">
        <f t="shared" si="56"/>
        <v>11652</v>
      </c>
      <c r="H222" s="357">
        <f t="shared" si="56"/>
        <v>1437484</v>
      </c>
      <c r="I222" s="357">
        <f t="shared" si="56"/>
        <v>388183</v>
      </c>
      <c r="J222" s="357">
        <f t="shared" si="56"/>
        <v>420300</v>
      </c>
      <c r="K222" s="357">
        <f t="shared" si="56"/>
        <v>88676</v>
      </c>
      <c r="L222" s="357">
        <f t="shared" si="56"/>
        <v>58448</v>
      </c>
      <c r="M222" s="145">
        <f t="shared" si="52"/>
        <v>2912910</v>
      </c>
    </row>
    <row r="223" spans="1:15" x14ac:dyDescent="0.2">
      <c r="A223" s="355" t="s">
        <v>387</v>
      </c>
      <c r="B223" s="355"/>
      <c r="C223" s="356">
        <f>C221-(C225+C227)</f>
        <v>3111546</v>
      </c>
      <c r="D223" s="356">
        <f t="shared" ref="D223:L223" si="57">D221-(D225+D227)</f>
        <v>38223</v>
      </c>
      <c r="E223" s="356">
        <f t="shared" si="57"/>
        <v>4741</v>
      </c>
      <c r="F223" s="356">
        <f t="shared" si="57"/>
        <v>568393</v>
      </c>
      <c r="G223" s="356">
        <f t="shared" si="57"/>
        <v>11652</v>
      </c>
      <c r="H223" s="356">
        <f t="shared" si="57"/>
        <v>1387487</v>
      </c>
      <c r="I223" s="356">
        <f t="shared" si="57"/>
        <v>270758</v>
      </c>
      <c r="J223" s="356">
        <f t="shared" si="57"/>
        <v>674648</v>
      </c>
      <c r="K223" s="356">
        <f t="shared" si="57"/>
        <v>97196</v>
      </c>
      <c r="L223" s="356">
        <f t="shared" si="57"/>
        <v>58448</v>
      </c>
      <c r="M223" s="145">
        <f t="shared" si="52"/>
        <v>3111546</v>
      </c>
    </row>
    <row r="224" spans="1:15" s="182" customFormat="1" x14ac:dyDescent="0.2">
      <c r="A224" s="354" t="s">
        <v>147</v>
      </c>
      <c r="B224" s="354"/>
      <c r="C224" s="357">
        <f t="shared" ref="C224:L224" si="58">SUM(C63,C135,C143,C155,C183,C188,C216,)</f>
        <v>330501</v>
      </c>
      <c r="D224" s="357">
        <f t="shared" si="58"/>
        <v>338</v>
      </c>
      <c r="E224" s="357">
        <f t="shared" si="58"/>
        <v>62</v>
      </c>
      <c r="F224" s="357">
        <f t="shared" si="58"/>
        <v>12582</v>
      </c>
      <c r="G224" s="357">
        <f t="shared" si="58"/>
        <v>0</v>
      </c>
      <c r="H224" s="357">
        <f t="shared" si="58"/>
        <v>10661</v>
      </c>
      <c r="I224" s="357">
        <f t="shared" si="58"/>
        <v>6858</v>
      </c>
      <c r="J224" s="357">
        <f t="shared" si="58"/>
        <v>0</v>
      </c>
      <c r="K224" s="357">
        <f t="shared" si="58"/>
        <v>0</v>
      </c>
      <c r="L224" s="357">
        <f t="shared" si="58"/>
        <v>300000</v>
      </c>
      <c r="M224" s="145">
        <f t="shared" si="52"/>
        <v>330501</v>
      </c>
    </row>
    <row r="225" spans="1:13" s="182" customFormat="1" x14ac:dyDescent="0.2">
      <c r="A225" s="355" t="s">
        <v>388</v>
      </c>
      <c r="B225" s="355"/>
      <c r="C225" s="356">
        <f>SUM(C74,C138,C144,C156,C186,C191,C217)</f>
        <v>330068</v>
      </c>
      <c r="D225" s="356">
        <f t="shared" ref="D225:L225" si="59">SUM(D74,D138,D144,D156,D186,D191,D217)</f>
        <v>338</v>
      </c>
      <c r="E225" s="356">
        <f t="shared" si="59"/>
        <v>62</v>
      </c>
      <c r="F225" s="356">
        <f t="shared" si="59"/>
        <v>8774</v>
      </c>
      <c r="G225" s="356">
        <f t="shared" si="59"/>
        <v>0</v>
      </c>
      <c r="H225" s="356">
        <f t="shared" si="59"/>
        <v>13661</v>
      </c>
      <c r="I225" s="356">
        <f t="shared" si="59"/>
        <v>7233</v>
      </c>
      <c r="J225" s="356">
        <f t="shared" si="59"/>
        <v>0</v>
      </c>
      <c r="K225" s="356">
        <f t="shared" si="59"/>
        <v>0</v>
      </c>
      <c r="L225" s="356">
        <f t="shared" si="59"/>
        <v>300000</v>
      </c>
      <c r="M225" s="145">
        <f t="shared" si="52"/>
        <v>330068</v>
      </c>
    </row>
    <row r="226" spans="1:13" s="182" customFormat="1" x14ac:dyDescent="0.2">
      <c r="A226" s="354" t="s">
        <v>148</v>
      </c>
      <c r="B226" s="354"/>
      <c r="C226" s="357">
        <f t="shared" ref="C226:L226" si="60">SUM(C13,)</f>
        <v>56846</v>
      </c>
      <c r="D226" s="392">
        <f t="shared" si="60"/>
        <v>43677</v>
      </c>
      <c r="E226" s="391">
        <f t="shared" si="60"/>
        <v>7643</v>
      </c>
      <c r="F226" s="357">
        <f t="shared" si="60"/>
        <v>4063</v>
      </c>
      <c r="G226" s="357">
        <f t="shared" si="60"/>
        <v>0</v>
      </c>
      <c r="H226" s="357">
        <f t="shared" si="60"/>
        <v>0</v>
      </c>
      <c r="I226" s="357">
        <f t="shared" si="60"/>
        <v>1463</v>
      </c>
      <c r="J226" s="357">
        <f t="shared" si="60"/>
        <v>0</v>
      </c>
      <c r="K226" s="357">
        <f t="shared" si="60"/>
        <v>0</v>
      </c>
      <c r="L226" s="357">
        <f t="shared" si="60"/>
        <v>0</v>
      </c>
      <c r="M226" s="145">
        <f t="shared" si="52"/>
        <v>56846</v>
      </c>
    </row>
    <row r="227" spans="1:13" s="182" customFormat="1" x14ac:dyDescent="0.2">
      <c r="A227" s="355" t="s">
        <v>392</v>
      </c>
      <c r="B227" s="355"/>
      <c r="C227" s="390">
        <f>SUM(C16)</f>
        <v>56896</v>
      </c>
      <c r="D227" s="390">
        <f t="shared" ref="D227:L227" si="61">SUM(D16)</f>
        <v>43720</v>
      </c>
      <c r="E227" s="390">
        <f t="shared" si="61"/>
        <v>7650</v>
      </c>
      <c r="F227" s="390">
        <f t="shared" si="61"/>
        <v>4063</v>
      </c>
      <c r="G227" s="390">
        <f t="shared" si="61"/>
        <v>0</v>
      </c>
      <c r="H227" s="390">
        <f t="shared" si="61"/>
        <v>0</v>
      </c>
      <c r="I227" s="390">
        <f t="shared" si="61"/>
        <v>1463</v>
      </c>
      <c r="J227" s="390">
        <f t="shared" si="61"/>
        <v>0</v>
      </c>
      <c r="K227" s="390">
        <f t="shared" si="61"/>
        <v>0</v>
      </c>
      <c r="L227" s="390">
        <f t="shared" si="61"/>
        <v>0</v>
      </c>
      <c r="M227" s="145">
        <f t="shared" si="52"/>
        <v>56896</v>
      </c>
    </row>
    <row r="228" spans="1:13" x14ac:dyDescent="0.2">
      <c r="A228" s="1" t="s">
        <v>540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3" x14ac:dyDescent="0.2">
      <c r="A229" s="1" t="s">
        <v>115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3" x14ac:dyDescent="0.2">
      <c r="A230" s="184" t="s">
        <v>541</v>
      </c>
      <c r="B230" s="184"/>
      <c r="C230" s="277">
        <f t="shared" ref="C230:L230" si="62">SUM(C13,C18,C21,C24,C29,C32,C35,C38,C48,C51,C54,C60,C63,C76,C81,C89,C92,C95,C104,C119,C130,C135,C140,C143,C146,C152,C155)</f>
        <v>2950337</v>
      </c>
      <c r="D230" s="277">
        <f t="shared" si="62"/>
        <v>80899</v>
      </c>
      <c r="E230" s="277">
        <f t="shared" si="62"/>
        <v>12175</v>
      </c>
      <c r="F230" s="277">
        <f t="shared" si="62"/>
        <v>445190</v>
      </c>
      <c r="G230" s="277">
        <f t="shared" si="62"/>
        <v>0</v>
      </c>
      <c r="H230" s="277">
        <f t="shared" si="62"/>
        <v>1448145</v>
      </c>
      <c r="I230" s="277">
        <f t="shared" si="62"/>
        <v>396504</v>
      </c>
      <c r="J230" s="277">
        <f t="shared" si="62"/>
        <v>420300</v>
      </c>
      <c r="K230" s="277">
        <f t="shared" si="62"/>
        <v>88676</v>
      </c>
      <c r="L230" s="277">
        <f t="shared" si="62"/>
        <v>58448</v>
      </c>
      <c r="M230" s="150"/>
    </row>
    <row r="231" spans="1:13" x14ac:dyDescent="0.2">
      <c r="A231" s="1"/>
      <c r="B231" s="1"/>
      <c r="C231" s="150">
        <f>SUM(D230:L230)</f>
        <v>2950337</v>
      </c>
      <c r="D231" s="150"/>
      <c r="E231" s="150"/>
      <c r="F231" s="150"/>
      <c r="G231" s="150"/>
      <c r="H231" s="150"/>
      <c r="I231" s="150"/>
      <c r="J231" s="150"/>
      <c r="K231" s="150"/>
      <c r="L231" s="150"/>
    </row>
    <row r="232" spans="1:13" x14ac:dyDescent="0.2">
      <c r="A232" s="1" t="s">
        <v>542</v>
      </c>
      <c r="B232" s="1"/>
      <c r="C232" s="1"/>
      <c r="D232" s="150"/>
      <c r="E232" s="150"/>
      <c r="F232" s="150"/>
      <c r="G232" s="150"/>
      <c r="H232" s="150"/>
      <c r="I232" s="150"/>
      <c r="J232" s="150"/>
      <c r="K232" s="150"/>
      <c r="L232" s="150"/>
    </row>
    <row r="233" spans="1:13" x14ac:dyDescent="0.2">
      <c r="A233" s="1" t="s">
        <v>538</v>
      </c>
      <c r="B233" s="1"/>
      <c r="C233" s="150">
        <f t="shared" ref="C233:L233" si="63">SUM(C16,C19,C22,C27,C30,C33,C36,C46,C49,C52,C58,C61,C74,C79,C82,C87,C90,C93,C102,C117,C123,C128,C133,C138,C141,C144,C150)</f>
        <v>3135028</v>
      </c>
      <c r="D233" s="150">
        <f t="shared" si="63"/>
        <v>78237</v>
      </c>
      <c r="E233" s="150">
        <f t="shared" si="63"/>
        <v>11928</v>
      </c>
      <c r="F233" s="150">
        <f t="shared" si="63"/>
        <v>549216</v>
      </c>
      <c r="G233" s="150">
        <f t="shared" si="63"/>
        <v>0</v>
      </c>
      <c r="H233" s="150">
        <f t="shared" si="63"/>
        <v>1392787</v>
      </c>
      <c r="I233" s="150">
        <f t="shared" si="63"/>
        <v>276816</v>
      </c>
      <c r="J233" s="150">
        <f t="shared" si="63"/>
        <v>670400</v>
      </c>
      <c r="K233" s="150">
        <f t="shared" si="63"/>
        <v>97196</v>
      </c>
      <c r="L233" s="150">
        <f t="shared" si="63"/>
        <v>58448</v>
      </c>
    </row>
    <row r="234" spans="1:13" x14ac:dyDescent="0.2">
      <c r="A234" s="1" t="s">
        <v>539</v>
      </c>
      <c r="B234" s="1"/>
      <c r="C234" s="150">
        <f>SUM(C153,C156,C162,C165,C168,C173,C178,C181,C186,C191,C196,C199,C202,C205,C208,C211,C214,C217)</f>
        <v>363482</v>
      </c>
      <c r="D234" s="150"/>
      <c r="E234" s="1"/>
      <c r="F234" s="1"/>
      <c r="G234" s="1"/>
      <c r="H234" s="1"/>
      <c r="I234" s="1"/>
      <c r="J234" s="1"/>
      <c r="K234" s="1"/>
      <c r="L234" s="1"/>
    </row>
    <row r="235" spans="1:13" x14ac:dyDescent="0.2">
      <c r="A235" s="1"/>
      <c r="B235" s="1"/>
      <c r="C235" s="150">
        <f>SUM(C233:C234)</f>
        <v>3498510</v>
      </c>
      <c r="D235" s="150"/>
      <c r="E235" s="1"/>
      <c r="F235" s="1"/>
      <c r="G235" s="1"/>
      <c r="H235" s="1"/>
      <c r="I235" s="1"/>
      <c r="J235" s="1"/>
      <c r="K235" s="1"/>
      <c r="L235" s="1"/>
    </row>
    <row r="236" spans="1:13" x14ac:dyDescent="0.2">
      <c r="A236" s="1"/>
      <c r="B236" s="1"/>
      <c r="C236" s="1"/>
      <c r="D236" s="150"/>
      <c r="E236" s="1"/>
      <c r="F236" s="1"/>
      <c r="G236" s="1"/>
      <c r="H236" s="1"/>
      <c r="I236" s="1"/>
      <c r="J236" s="1"/>
      <c r="K236" s="1"/>
      <c r="L236" s="1"/>
    </row>
    <row r="237" spans="1:13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3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3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3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</sheetData>
  <mergeCells count="15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  <mergeCell ref="C7:C1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68" firstPageNumber="10" orientation="landscape" r:id="rId1"/>
  <headerFooter alignWithMargins="0">
    <oddFooter>&amp;P. oldal</oddFooter>
  </headerFooter>
  <rowBreaks count="4" manualBreakCount="4">
    <brk id="49" max="11" man="1"/>
    <brk id="102" max="11" man="1"/>
    <brk id="150" max="11" man="1"/>
    <brk id="199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94"/>
  <sheetViews>
    <sheetView tabSelected="1" view="pageBreakPreview" zoomScale="145" zoomScaleNormal="100" zoomScaleSheetLayoutView="145" workbookViewId="0"/>
  </sheetViews>
  <sheetFormatPr defaultRowHeight="12.75" x14ac:dyDescent="0.2"/>
  <cols>
    <col min="1" max="1" width="42.42578125" customWidth="1"/>
    <col min="2" max="2" width="14.140625" customWidth="1"/>
    <col min="3" max="3" width="9.5703125" customWidth="1"/>
    <col min="4" max="4" width="9.85546875" bestFit="1" customWidth="1"/>
    <col min="5" max="5" width="11" customWidth="1"/>
    <col min="6" max="7" width="9.7109375" customWidth="1"/>
    <col min="8" max="8" width="13.140625" customWidth="1"/>
    <col min="9" max="9" width="11.42578125" customWidth="1"/>
    <col min="10" max="10" width="9.7109375" customWidth="1"/>
    <col min="11" max="12" width="10.7109375" customWidth="1"/>
    <col min="13" max="13" width="9.85546875" bestFit="1" customWidth="1"/>
  </cols>
  <sheetData>
    <row r="1" spans="1:12" ht="15.75" x14ac:dyDescent="0.25">
      <c r="A1" s="4" t="s">
        <v>662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2" ht="15.75" x14ac:dyDescent="0.2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2" ht="15.75" x14ac:dyDescent="0.25">
      <c r="A3" s="501" t="s">
        <v>31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</row>
    <row r="4" spans="1:12" ht="15.75" x14ac:dyDescent="0.25">
      <c r="A4" s="501" t="s">
        <v>382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</row>
    <row r="5" spans="1:12" ht="15.75" x14ac:dyDescent="0.25">
      <c r="A5" s="501" t="s">
        <v>20</v>
      </c>
      <c r="B5" s="502"/>
      <c r="C5" s="502"/>
      <c r="D5" s="502"/>
      <c r="E5" s="502"/>
      <c r="F5" s="502"/>
      <c r="G5" s="502"/>
      <c r="H5" s="502"/>
      <c r="I5" s="502"/>
      <c r="J5" s="502"/>
      <c r="K5" s="502"/>
      <c r="L5" s="502"/>
    </row>
    <row r="6" spans="1:12" x14ac:dyDescent="0.2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2" ht="12.75" customHeight="1" x14ac:dyDescent="0.2">
      <c r="A7" s="7"/>
      <c r="B7" s="7"/>
      <c r="C7" s="469" t="s">
        <v>252</v>
      </c>
      <c r="D7" s="476" t="s">
        <v>35</v>
      </c>
      <c r="E7" s="495"/>
      <c r="F7" s="495"/>
      <c r="G7" s="495"/>
      <c r="H7" s="495"/>
      <c r="I7" s="476" t="s">
        <v>36</v>
      </c>
      <c r="J7" s="496"/>
      <c r="K7" s="497"/>
      <c r="L7" s="469" t="s">
        <v>170</v>
      </c>
    </row>
    <row r="8" spans="1:12" ht="12.75" customHeight="1" x14ac:dyDescent="0.2">
      <c r="A8" s="19" t="s">
        <v>34</v>
      </c>
      <c r="B8" s="19"/>
      <c r="C8" s="470"/>
      <c r="D8" s="469" t="s">
        <v>72</v>
      </c>
      <c r="E8" s="469" t="s">
        <v>73</v>
      </c>
      <c r="F8" s="469" t="s">
        <v>94</v>
      </c>
      <c r="G8" s="478" t="s">
        <v>187</v>
      </c>
      <c r="H8" s="503" t="s">
        <v>165</v>
      </c>
      <c r="I8" s="469" t="s">
        <v>39</v>
      </c>
      <c r="J8" s="469" t="s">
        <v>38</v>
      </c>
      <c r="K8" s="472" t="s">
        <v>194</v>
      </c>
      <c r="L8" s="470"/>
    </row>
    <row r="9" spans="1:12" x14ac:dyDescent="0.2">
      <c r="A9" s="19" t="s">
        <v>37</v>
      </c>
      <c r="B9" s="19"/>
      <c r="C9" s="470"/>
      <c r="D9" s="470"/>
      <c r="E9" s="470"/>
      <c r="F9" s="470"/>
      <c r="G9" s="498"/>
      <c r="H9" s="504"/>
      <c r="I9" s="470"/>
      <c r="J9" s="470"/>
      <c r="K9" s="500"/>
      <c r="L9" s="470"/>
    </row>
    <row r="10" spans="1:12" x14ac:dyDescent="0.2">
      <c r="A10" s="8"/>
      <c r="B10" s="8"/>
      <c r="C10" s="471"/>
      <c r="D10" s="471"/>
      <c r="E10" s="471"/>
      <c r="F10" s="471"/>
      <c r="G10" s="499"/>
      <c r="H10" s="505"/>
      <c r="I10" s="471"/>
      <c r="J10" s="471"/>
      <c r="K10" s="474"/>
      <c r="L10" s="471"/>
    </row>
    <row r="11" spans="1:12" x14ac:dyDescent="0.2">
      <c r="A11" s="7" t="s">
        <v>8</v>
      </c>
      <c r="B11" s="9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17" t="s">
        <v>14</v>
      </c>
      <c r="I11" s="9" t="s">
        <v>16</v>
      </c>
      <c r="J11" s="9" t="s">
        <v>17</v>
      </c>
      <c r="K11" s="18" t="s">
        <v>18</v>
      </c>
      <c r="L11" s="9" t="s">
        <v>19</v>
      </c>
    </row>
    <row r="12" spans="1:12" x14ac:dyDescent="0.2">
      <c r="A12" s="13" t="s">
        <v>195</v>
      </c>
      <c r="B12" s="13"/>
      <c r="C12" s="365"/>
      <c r="D12" s="112"/>
      <c r="E12" s="112"/>
      <c r="F12" s="116"/>
      <c r="G12" s="112"/>
      <c r="H12" s="116"/>
      <c r="I12" s="112"/>
      <c r="J12" s="115"/>
      <c r="K12" s="112"/>
      <c r="L12" s="112"/>
    </row>
    <row r="13" spans="1:12" x14ac:dyDescent="0.2">
      <c r="A13" s="11" t="s">
        <v>41</v>
      </c>
      <c r="B13" s="217" t="s">
        <v>145</v>
      </c>
      <c r="C13" s="240">
        <f>SUM(D13:L13)</f>
        <v>291277</v>
      </c>
      <c r="D13" s="88">
        <v>206620</v>
      </c>
      <c r="E13" s="88">
        <v>36159</v>
      </c>
      <c r="F13" s="119">
        <v>44609</v>
      </c>
      <c r="G13" s="88"/>
      <c r="H13" s="119"/>
      <c r="I13" s="204">
        <v>3889</v>
      </c>
      <c r="J13" s="128">
        <v>0</v>
      </c>
      <c r="K13" s="88">
        <v>0</v>
      </c>
      <c r="L13" s="88">
        <v>0</v>
      </c>
    </row>
    <row r="14" spans="1:12" x14ac:dyDescent="0.2">
      <c r="A14" s="11" t="s">
        <v>434</v>
      </c>
      <c r="B14" s="217"/>
      <c r="C14" s="240">
        <f>SUM(D14:L14)</f>
        <v>2095</v>
      </c>
      <c r="D14" s="119"/>
      <c r="E14" s="88"/>
      <c r="F14" s="119">
        <v>2095</v>
      </c>
      <c r="G14" s="88"/>
      <c r="H14" s="119"/>
      <c r="I14" s="204"/>
      <c r="J14" s="128"/>
      <c r="K14" s="88"/>
      <c r="L14" s="88"/>
    </row>
    <row r="15" spans="1:12" x14ac:dyDescent="0.2">
      <c r="A15" s="11" t="s">
        <v>432</v>
      </c>
      <c r="B15" s="217"/>
      <c r="C15" s="240">
        <f t="shared" ref="C15:C20" si="0">SUM(D15:L15)</f>
        <v>2000</v>
      </c>
      <c r="D15" s="119">
        <v>1700</v>
      </c>
      <c r="E15" s="88">
        <v>300</v>
      </c>
      <c r="F15" s="119"/>
      <c r="G15" s="88"/>
      <c r="H15" s="119"/>
      <c r="I15" s="204"/>
      <c r="J15" s="128"/>
      <c r="K15" s="88"/>
      <c r="L15" s="88"/>
    </row>
    <row r="16" spans="1:12" x14ac:dyDescent="0.2">
      <c r="A16" s="11" t="s">
        <v>435</v>
      </c>
      <c r="B16" s="217"/>
      <c r="C16" s="240">
        <f t="shared" si="0"/>
        <v>21</v>
      </c>
      <c r="D16" s="119"/>
      <c r="E16" s="88"/>
      <c r="F16" s="119">
        <v>21</v>
      </c>
      <c r="G16" s="88"/>
      <c r="H16" s="119"/>
      <c r="I16" s="204"/>
      <c r="J16" s="128"/>
      <c r="K16" s="88"/>
      <c r="L16" s="88"/>
    </row>
    <row r="17" spans="1:15" x14ac:dyDescent="0.2">
      <c r="A17" s="11" t="s">
        <v>553</v>
      </c>
      <c r="B17" s="217"/>
      <c r="C17" s="240">
        <f t="shared" si="0"/>
        <v>4572</v>
      </c>
      <c r="D17" s="119"/>
      <c r="E17" s="88"/>
      <c r="F17" s="119">
        <v>4572</v>
      </c>
      <c r="G17" s="88"/>
      <c r="H17" s="119"/>
      <c r="I17" s="204"/>
      <c r="J17" s="128"/>
      <c r="K17" s="88"/>
      <c r="L17" s="88"/>
    </row>
    <row r="18" spans="1:15" x14ac:dyDescent="0.2">
      <c r="A18" s="11" t="s">
        <v>554</v>
      </c>
      <c r="B18" s="217"/>
      <c r="C18" s="240">
        <f t="shared" si="0"/>
        <v>805</v>
      </c>
      <c r="D18" s="119"/>
      <c r="E18" s="88"/>
      <c r="F18" s="119">
        <v>805</v>
      </c>
      <c r="G18" s="88"/>
      <c r="H18" s="119"/>
      <c r="I18" s="204"/>
      <c r="J18" s="128"/>
      <c r="K18" s="88"/>
      <c r="L18" s="88"/>
    </row>
    <row r="19" spans="1:15" x14ac:dyDescent="0.2">
      <c r="A19" s="11" t="s">
        <v>431</v>
      </c>
      <c r="B19" s="217"/>
      <c r="C19" s="240">
        <f t="shared" si="0"/>
        <v>500</v>
      </c>
      <c r="D19" s="119"/>
      <c r="E19" s="88"/>
      <c r="F19" s="119"/>
      <c r="G19" s="88"/>
      <c r="H19" s="119"/>
      <c r="I19" s="204">
        <v>500</v>
      </c>
      <c r="J19" s="128"/>
      <c r="K19" s="88"/>
      <c r="L19" s="88"/>
    </row>
    <row r="20" spans="1:15" x14ac:dyDescent="0.2">
      <c r="A20" s="11" t="s">
        <v>433</v>
      </c>
      <c r="B20" s="217"/>
      <c r="C20" s="240">
        <f t="shared" si="0"/>
        <v>187</v>
      </c>
      <c r="D20" s="119"/>
      <c r="E20" s="88"/>
      <c r="F20" s="119"/>
      <c r="G20" s="88"/>
      <c r="H20" s="119"/>
      <c r="I20" s="204">
        <v>187</v>
      </c>
      <c r="J20" s="128"/>
      <c r="K20" s="88"/>
      <c r="L20" s="88"/>
    </row>
    <row r="21" spans="1:15" x14ac:dyDescent="0.2">
      <c r="A21" s="11" t="s">
        <v>416</v>
      </c>
      <c r="B21" s="217"/>
      <c r="C21" s="240">
        <f>SUM(C14:C20)</f>
        <v>10180</v>
      </c>
      <c r="D21" s="240">
        <f t="shared" ref="D21:L21" si="1">SUM(D14:D20)</f>
        <v>1700</v>
      </c>
      <c r="E21" s="240">
        <f t="shared" si="1"/>
        <v>300</v>
      </c>
      <c r="F21" s="240">
        <f t="shared" si="1"/>
        <v>7493</v>
      </c>
      <c r="G21" s="240">
        <f t="shared" si="1"/>
        <v>0</v>
      </c>
      <c r="H21" s="240">
        <f t="shared" si="1"/>
        <v>0</v>
      </c>
      <c r="I21" s="240">
        <f t="shared" si="1"/>
        <v>687</v>
      </c>
      <c r="J21" s="240">
        <f t="shared" si="1"/>
        <v>0</v>
      </c>
      <c r="K21" s="240">
        <f t="shared" si="1"/>
        <v>0</v>
      </c>
      <c r="L21" s="240">
        <f t="shared" si="1"/>
        <v>0</v>
      </c>
    </row>
    <row r="22" spans="1:15" x14ac:dyDescent="0.2">
      <c r="A22" s="15" t="s">
        <v>385</v>
      </c>
      <c r="B22" s="217"/>
      <c r="C22" s="240">
        <f>SUM(C13,C21)</f>
        <v>301457</v>
      </c>
      <c r="D22" s="240">
        <f t="shared" ref="D22:L22" si="2">SUM(D13,D21)</f>
        <v>208320</v>
      </c>
      <c r="E22" s="240">
        <f t="shared" si="2"/>
        <v>36459</v>
      </c>
      <c r="F22" s="240">
        <f t="shared" si="2"/>
        <v>52102</v>
      </c>
      <c r="G22" s="240">
        <f t="shared" si="2"/>
        <v>0</v>
      </c>
      <c r="H22" s="240">
        <f t="shared" si="2"/>
        <v>0</v>
      </c>
      <c r="I22" s="240">
        <f t="shared" si="2"/>
        <v>4576</v>
      </c>
      <c r="J22" s="240">
        <f t="shared" si="2"/>
        <v>0</v>
      </c>
      <c r="K22" s="240">
        <f t="shared" si="2"/>
        <v>0</v>
      </c>
      <c r="L22" s="240">
        <f t="shared" si="2"/>
        <v>0</v>
      </c>
    </row>
    <row r="23" spans="1:15" x14ac:dyDescent="0.2">
      <c r="A23" s="13" t="s">
        <v>196</v>
      </c>
      <c r="B23" s="7"/>
      <c r="C23" s="365"/>
      <c r="D23" s="120"/>
      <c r="E23" s="112"/>
      <c r="F23" s="116"/>
      <c r="G23" s="112"/>
      <c r="H23" s="116"/>
      <c r="I23" s="121"/>
      <c r="J23" s="115"/>
      <c r="K23" s="112"/>
      <c r="L23" s="112"/>
    </row>
    <row r="24" spans="1:15" x14ac:dyDescent="0.2">
      <c r="A24" s="11" t="s">
        <v>30</v>
      </c>
      <c r="B24" s="217" t="s">
        <v>145</v>
      </c>
      <c r="C24" s="240">
        <f>SUM(D24:L24)</f>
        <v>0</v>
      </c>
      <c r="D24" s="109">
        <v>0</v>
      </c>
      <c r="E24" s="88">
        <v>0</v>
      </c>
      <c r="F24" s="119">
        <v>0</v>
      </c>
      <c r="G24" s="88">
        <v>0</v>
      </c>
      <c r="H24" s="119">
        <v>0</v>
      </c>
      <c r="I24" s="102">
        <v>0</v>
      </c>
      <c r="J24" s="128">
        <v>0</v>
      </c>
      <c r="K24" s="88">
        <v>0</v>
      </c>
      <c r="L24" s="88">
        <v>0</v>
      </c>
    </row>
    <row r="25" spans="1:15" x14ac:dyDescent="0.2">
      <c r="A25" s="15" t="s">
        <v>385</v>
      </c>
      <c r="B25" s="216"/>
      <c r="C25" s="203"/>
      <c r="D25" s="108"/>
      <c r="E25" s="111"/>
      <c r="F25" s="118"/>
      <c r="G25" s="111"/>
      <c r="H25" s="118"/>
      <c r="I25" s="105"/>
      <c r="J25" s="117"/>
      <c r="K25" s="111"/>
      <c r="L25" s="111"/>
    </row>
    <row r="26" spans="1:15" x14ac:dyDescent="0.2">
      <c r="A26" s="56" t="s">
        <v>230</v>
      </c>
      <c r="B26" s="217"/>
      <c r="C26" s="240"/>
      <c r="D26" s="109"/>
      <c r="E26" s="88"/>
      <c r="F26" s="119"/>
      <c r="G26" s="88"/>
      <c r="H26" s="119"/>
      <c r="I26" s="102"/>
      <c r="J26" s="128"/>
      <c r="K26" s="88"/>
      <c r="L26" s="88"/>
    </row>
    <row r="27" spans="1:15" x14ac:dyDescent="0.2">
      <c r="A27" s="11" t="s">
        <v>30</v>
      </c>
      <c r="B27" s="217" t="s">
        <v>145</v>
      </c>
      <c r="C27" s="240">
        <f>SUM(D27:L27)</f>
        <v>0</v>
      </c>
      <c r="D27" s="109">
        <v>0</v>
      </c>
      <c r="E27" s="88">
        <v>0</v>
      </c>
      <c r="F27" s="119">
        <v>0</v>
      </c>
      <c r="G27" s="88">
        <v>0</v>
      </c>
      <c r="H27" s="119">
        <v>0</v>
      </c>
      <c r="I27" s="102">
        <v>0</v>
      </c>
      <c r="J27" s="128">
        <v>0</v>
      </c>
      <c r="K27" s="88">
        <v>0</v>
      </c>
      <c r="L27" s="88">
        <v>0</v>
      </c>
    </row>
    <row r="28" spans="1:15" x14ac:dyDescent="0.2">
      <c r="A28" s="15" t="s">
        <v>385</v>
      </c>
      <c r="B28" s="217"/>
      <c r="C28" s="203"/>
      <c r="D28" s="109"/>
      <c r="E28" s="88"/>
      <c r="F28" s="119"/>
      <c r="G28" s="88"/>
      <c r="H28" s="119"/>
      <c r="I28" s="102"/>
      <c r="J28" s="128"/>
      <c r="K28" s="88"/>
      <c r="L28" s="88"/>
      <c r="O28" s="328"/>
    </row>
    <row r="29" spans="1:15" x14ac:dyDescent="0.2">
      <c r="A29" s="13" t="s">
        <v>231</v>
      </c>
      <c r="B29" s="7"/>
      <c r="C29" s="365"/>
      <c r="D29" s="112"/>
      <c r="E29" s="112"/>
      <c r="F29" s="116"/>
      <c r="G29" s="112"/>
      <c r="H29" s="116"/>
      <c r="I29" s="112"/>
      <c r="J29" s="115"/>
      <c r="K29" s="112"/>
      <c r="L29" s="112"/>
    </row>
    <row r="30" spans="1:15" ht="11.25" customHeight="1" x14ac:dyDescent="0.2">
      <c r="A30" s="11" t="s">
        <v>41</v>
      </c>
      <c r="B30" s="217" t="s">
        <v>143</v>
      </c>
      <c r="C30" s="240">
        <f>SUM(D30:L30)</f>
        <v>0</v>
      </c>
      <c r="D30" s="88">
        <f>SUM(E30:L30)</f>
        <v>0</v>
      </c>
      <c r="E30" s="88">
        <v>0</v>
      </c>
      <c r="F30" s="119">
        <v>0</v>
      </c>
      <c r="G30" s="88">
        <v>0</v>
      </c>
      <c r="H30" s="119">
        <v>0</v>
      </c>
      <c r="I30" s="88"/>
      <c r="J30" s="128">
        <v>0</v>
      </c>
      <c r="K30" s="88">
        <v>0</v>
      </c>
      <c r="L30" s="88">
        <v>0</v>
      </c>
    </row>
    <row r="31" spans="1:15" ht="11.25" customHeight="1" x14ac:dyDescent="0.2">
      <c r="A31" s="15" t="s">
        <v>385</v>
      </c>
      <c r="B31" s="217"/>
      <c r="C31" s="240"/>
      <c r="D31" s="119"/>
      <c r="E31" s="88"/>
      <c r="F31" s="119"/>
      <c r="G31" s="88"/>
      <c r="H31" s="119"/>
      <c r="I31" s="88"/>
      <c r="J31" s="128"/>
      <c r="K31" s="88"/>
      <c r="L31" s="88"/>
    </row>
    <row r="32" spans="1:15" x14ac:dyDescent="0.2">
      <c r="A32" s="13" t="s">
        <v>44</v>
      </c>
      <c r="B32" s="13"/>
      <c r="C32" s="365"/>
      <c r="D32" s="116"/>
      <c r="E32" s="112"/>
      <c r="F32" s="116"/>
      <c r="G32" s="112"/>
      <c r="H32" s="116"/>
      <c r="I32" s="112"/>
      <c r="J32" s="115"/>
      <c r="K32" s="112"/>
      <c r="L32" s="112"/>
    </row>
    <row r="33" spans="1:13" s="151" customFormat="1" x14ac:dyDescent="0.2">
      <c r="A33" s="22" t="s">
        <v>30</v>
      </c>
      <c r="B33" s="22"/>
      <c r="C33" s="240">
        <f>SUM(D33:L33)</f>
        <v>291277</v>
      </c>
      <c r="D33" s="125">
        <f>SUM(D13,D24,D30,)</f>
        <v>206620</v>
      </c>
      <c r="E33" s="125">
        <f t="shared" ref="E33:L33" si="3">SUM(E13,E24,E30,)</f>
        <v>36159</v>
      </c>
      <c r="F33" s="125">
        <f t="shared" si="3"/>
        <v>44609</v>
      </c>
      <c r="G33" s="125">
        <f t="shared" si="3"/>
        <v>0</v>
      </c>
      <c r="H33" s="125">
        <f t="shared" si="3"/>
        <v>0</v>
      </c>
      <c r="I33" s="125">
        <f t="shared" si="3"/>
        <v>3889</v>
      </c>
      <c r="J33" s="125">
        <f t="shared" si="3"/>
        <v>0</v>
      </c>
      <c r="K33" s="125">
        <f t="shared" si="3"/>
        <v>0</v>
      </c>
      <c r="L33" s="122">
        <f t="shared" si="3"/>
        <v>0</v>
      </c>
      <c r="M33" s="293"/>
    </row>
    <row r="34" spans="1:13" s="151" customFormat="1" x14ac:dyDescent="0.2">
      <c r="A34" s="22" t="s">
        <v>415</v>
      </c>
      <c r="B34" s="22"/>
      <c r="C34" s="240">
        <f>SUM(C21)</f>
        <v>10180</v>
      </c>
      <c r="D34" s="240">
        <f t="shared" ref="D34:L34" si="4">SUM(D21)</f>
        <v>1700</v>
      </c>
      <c r="E34" s="240">
        <f t="shared" si="4"/>
        <v>300</v>
      </c>
      <c r="F34" s="240">
        <f t="shared" si="4"/>
        <v>7493</v>
      </c>
      <c r="G34" s="240">
        <f t="shared" si="4"/>
        <v>0</v>
      </c>
      <c r="H34" s="240">
        <f t="shared" si="4"/>
        <v>0</v>
      </c>
      <c r="I34" s="240">
        <f t="shared" si="4"/>
        <v>687</v>
      </c>
      <c r="J34" s="240">
        <f t="shared" si="4"/>
        <v>0</v>
      </c>
      <c r="K34" s="240">
        <f t="shared" si="4"/>
        <v>0</v>
      </c>
      <c r="L34" s="240">
        <f t="shared" si="4"/>
        <v>0</v>
      </c>
      <c r="M34" s="293"/>
    </row>
    <row r="35" spans="1:13" s="151" customFormat="1" x14ac:dyDescent="0.2">
      <c r="A35" s="45" t="s">
        <v>385</v>
      </c>
      <c r="B35" s="14"/>
      <c r="C35" s="203">
        <f>SUM(C33:C34)</f>
        <v>301457</v>
      </c>
      <c r="D35" s="203">
        <f t="shared" ref="D35:L35" si="5">SUM(D33:D34)</f>
        <v>208320</v>
      </c>
      <c r="E35" s="203">
        <f t="shared" si="5"/>
        <v>36459</v>
      </c>
      <c r="F35" s="203">
        <f t="shared" si="5"/>
        <v>52102</v>
      </c>
      <c r="G35" s="203">
        <f t="shared" si="5"/>
        <v>0</v>
      </c>
      <c r="H35" s="203">
        <f t="shared" si="5"/>
        <v>0</v>
      </c>
      <c r="I35" s="203">
        <f t="shared" si="5"/>
        <v>4576</v>
      </c>
      <c r="J35" s="203">
        <f t="shared" si="5"/>
        <v>0</v>
      </c>
      <c r="K35" s="203">
        <f t="shared" si="5"/>
        <v>0</v>
      </c>
      <c r="L35" s="203">
        <f t="shared" si="5"/>
        <v>0</v>
      </c>
      <c r="M35" s="293"/>
    </row>
    <row r="36" spans="1:13" x14ac:dyDescent="0.2">
      <c r="A36" s="466" t="s">
        <v>146</v>
      </c>
      <c r="B36" s="360"/>
      <c r="C36" s="255">
        <f>SUM(D36:L36)</f>
        <v>0</v>
      </c>
      <c r="D36" s="361">
        <v>0</v>
      </c>
      <c r="E36" s="361">
        <v>0</v>
      </c>
      <c r="F36" s="361">
        <v>0</v>
      </c>
      <c r="G36" s="361">
        <v>0</v>
      </c>
      <c r="H36" s="361"/>
      <c r="I36" s="361">
        <v>0</v>
      </c>
      <c r="J36" s="361">
        <v>0</v>
      </c>
      <c r="K36" s="361">
        <v>0</v>
      </c>
      <c r="L36" s="361">
        <v>0</v>
      </c>
    </row>
    <row r="37" spans="1:13" x14ac:dyDescent="0.2">
      <c r="A37" s="467" t="s">
        <v>393</v>
      </c>
      <c r="B37" s="358"/>
      <c r="C37" s="203"/>
      <c r="D37" s="359"/>
      <c r="E37" s="359"/>
      <c r="F37" s="359"/>
      <c r="G37" s="359"/>
      <c r="H37" s="359"/>
      <c r="I37" s="359"/>
      <c r="J37" s="359"/>
      <c r="K37" s="359"/>
      <c r="L37" s="359"/>
    </row>
    <row r="38" spans="1:13" x14ac:dyDescent="0.2">
      <c r="A38" s="466" t="s">
        <v>147</v>
      </c>
      <c r="B38" s="360"/>
      <c r="C38" s="255">
        <f>SUM(D38:L38)</f>
        <v>0</v>
      </c>
      <c r="D38" s="362">
        <v>0</v>
      </c>
      <c r="E38" s="362">
        <v>0</v>
      </c>
      <c r="F38" s="362">
        <v>0</v>
      </c>
      <c r="G38" s="362">
        <v>0</v>
      </c>
      <c r="H38" s="362">
        <v>0</v>
      </c>
      <c r="I38" s="362">
        <v>0</v>
      </c>
      <c r="J38" s="362">
        <v>0</v>
      </c>
      <c r="K38" s="362">
        <v>0</v>
      </c>
      <c r="L38" s="362">
        <v>0</v>
      </c>
    </row>
    <row r="39" spans="1:13" x14ac:dyDescent="0.2">
      <c r="A39" s="467" t="s">
        <v>394</v>
      </c>
      <c r="B39" s="358"/>
      <c r="C39" s="203"/>
      <c r="D39" s="352"/>
      <c r="E39" s="352"/>
      <c r="F39" s="352"/>
      <c r="G39" s="352"/>
      <c r="H39" s="352"/>
      <c r="I39" s="352"/>
      <c r="J39" s="352"/>
      <c r="K39" s="352"/>
      <c r="L39" s="352"/>
    </row>
    <row r="40" spans="1:13" x14ac:dyDescent="0.2">
      <c r="A40" s="466" t="s">
        <v>148</v>
      </c>
      <c r="B40" s="360"/>
      <c r="C40" s="255">
        <f>SUM(D40:L40)</f>
        <v>291277</v>
      </c>
      <c r="D40" s="361">
        <f>SUM(D13,D24)</f>
        <v>206620</v>
      </c>
      <c r="E40" s="361">
        <f t="shared" ref="E40:L40" si="6">SUM(E13,E24)</f>
        <v>36159</v>
      </c>
      <c r="F40" s="361">
        <f t="shared" si="6"/>
        <v>44609</v>
      </c>
      <c r="G40" s="361">
        <f t="shared" si="6"/>
        <v>0</v>
      </c>
      <c r="H40" s="361">
        <f t="shared" si="6"/>
        <v>0</v>
      </c>
      <c r="I40" s="361">
        <f t="shared" si="6"/>
        <v>3889</v>
      </c>
      <c r="J40" s="361">
        <f t="shared" si="6"/>
        <v>0</v>
      </c>
      <c r="K40" s="361">
        <f t="shared" si="6"/>
        <v>0</v>
      </c>
      <c r="L40" s="361">
        <f t="shared" si="6"/>
        <v>0</v>
      </c>
    </row>
    <row r="41" spans="1:13" x14ac:dyDescent="0.2">
      <c r="A41" s="468" t="s">
        <v>392</v>
      </c>
      <c r="B41" s="363"/>
      <c r="C41" s="393">
        <f>SUM(C35)</f>
        <v>301457</v>
      </c>
      <c r="D41" s="393">
        <f t="shared" ref="D41:L41" si="7">SUM(D35)</f>
        <v>208320</v>
      </c>
      <c r="E41" s="393">
        <f t="shared" si="7"/>
        <v>36459</v>
      </c>
      <c r="F41" s="393">
        <f t="shared" si="7"/>
        <v>52102</v>
      </c>
      <c r="G41" s="393">
        <f t="shared" si="7"/>
        <v>0</v>
      </c>
      <c r="H41" s="393">
        <f t="shared" si="7"/>
        <v>0</v>
      </c>
      <c r="I41" s="393">
        <f t="shared" si="7"/>
        <v>4576</v>
      </c>
      <c r="J41" s="393">
        <f t="shared" si="7"/>
        <v>0</v>
      </c>
      <c r="K41" s="393">
        <f t="shared" si="7"/>
        <v>0</v>
      </c>
      <c r="L41" s="393">
        <f t="shared" si="7"/>
        <v>0</v>
      </c>
      <c r="M41" s="345"/>
    </row>
    <row r="42" spans="1:13" x14ac:dyDescent="0.2">
      <c r="A42" s="1"/>
      <c r="B42" s="1"/>
      <c r="C42" s="1"/>
      <c r="D42" s="150"/>
      <c r="E42" s="150"/>
      <c r="F42" s="150"/>
      <c r="G42" s="150"/>
      <c r="H42" s="150"/>
      <c r="I42" s="150"/>
      <c r="J42" s="150"/>
      <c r="K42" s="150"/>
      <c r="L42" s="150"/>
    </row>
    <row r="43" spans="1:13" x14ac:dyDescent="0.2">
      <c r="A43" s="1"/>
      <c r="B43" s="1"/>
      <c r="C43" s="1"/>
      <c r="D43" s="150"/>
      <c r="E43" s="150"/>
      <c r="F43" s="150"/>
      <c r="G43" s="150"/>
      <c r="H43" s="150"/>
      <c r="I43" s="150"/>
      <c r="J43" s="150"/>
      <c r="K43" s="150"/>
      <c r="L43" s="150"/>
    </row>
    <row r="44" spans="1:1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3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</sheetData>
  <mergeCells count="15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  <mergeCell ref="C7:C1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firstPageNumber="13" orientation="landscape" r:id="rId1"/>
  <headerFooter alignWithMargins="0">
    <oddFooter>&amp;P.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55E05-D63A-4D67-AF27-6CD01A5CB170}">
  <dimension ref="A1:R251"/>
  <sheetViews>
    <sheetView tabSelected="1" view="pageBreakPreview" topLeftCell="A13" zoomScaleNormal="100" zoomScaleSheetLayoutView="100" workbookViewId="0">
      <pane ySplit="1905" activePane="bottomLeft"/>
      <selection pane="bottomLeft"/>
    </sheetView>
  </sheetViews>
  <sheetFormatPr defaultColWidth="9.140625" defaultRowHeight="12.75" x14ac:dyDescent="0.2"/>
  <cols>
    <col min="1" max="1" width="36.7109375" style="400" customWidth="1"/>
    <col min="2" max="2" width="8.5703125" style="400" customWidth="1"/>
    <col min="3" max="3" width="10.140625" style="400" customWidth="1"/>
    <col min="4" max="4" width="11" style="400" customWidth="1"/>
    <col min="5" max="5" width="10.5703125" style="400" customWidth="1"/>
    <col min="6" max="6" width="11.5703125" style="400" bestFit="1" customWidth="1"/>
    <col min="7" max="7" width="14.140625" style="400" bestFit="1" customWidth="1"/>
    <col min="8" max="8" width="12" style="400" customWidth="1"/>
    <col min="9" max="9" width="10.28515625" style="400" customWidth="1"/>
    <col min="10" max="10" width="11.140625" style="400" customWidth="1"/>
    <col min="11" max="11" width="13.5703125" style="400" customWidth="1"/>
    <col min="12" max="12" width="10.140625" style="400" customWidth="1"/>
    <col min="13" max="13" width="9.5703125" style="400" bestFit="1" customWidth="1"/>
    <col min="14" max="14" width="9.28515625" style="400" bestFit="1" customWidth="1"/>
    <col min="15" max="15" width="9.140625" style="400"/>
    <col min="16" max="18" width="9.28515625" style="400" bestFit="1" customWidth="1"/>
    <col min="19" max="16384" width="9.140625" style="400"/>
  </cols>
  <sheetData>
    <row r="1" spans="1:15" x14ac:dyDescent="0.2">
      <c r="A1" s="397" t="s">
        <v>663</v>
      </c>
      <c r="B1" s="398"/>
      <c r="C1" s="397"/>
      <c r="D1" s="397"/>
      <c r="E1" s="397"/>
      <c r="F1" s="397"/>
      <c r="G1" s="397"/>
      <c r="H1" s="442"/>
      <c r="I1" s="442"/>
      <c r="J1" s="442"/>
      <c r="K1" s="403"/>
      <c r="L1" s="403"/>
      <c r="M1" s="403"/>
      <c r="N1" s="403"/>
    </row>
    <row r="2" spans="1:15" x14ac:dyDescent="0.2">
      <c r="A2" s="397"/>
      <c r="B2" s="398"/>
      <c r="C2" s="397"/>
      <c r="D2" s="397"/>
      <c r="E2" s="397"/>
      <c r="F2" s="397"/>
      <c r="G2" s="397"/>
      <c r="H2" s="442"/>
      <c r="I2" s="442"/>
      <c r="J2" s="442"/>
      <c r="K2" s="403"/>
      <c r="L2" s="403"/>
      <c r="M2" s="403"/>
      <c r="N2" s="403"/>
    </row>
    <row r="3" spans="1:15" x14ac:dyDescent="0.2">
      <c r="A3" s="492" t="s">
        <v>555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</row>
    <row r="4" spans="1:15" x14ac:dyDescent="0.2">
      <c r="A4" s="492" t="s">
        <v>622</v>
      </c>
      <c r="B4" s="492"/>
      <c r="C4" s="492"/>
      <c r="D4" s="492"/>
      <c r="E4" s="492"/>
      <c r="F4" s="492"/>
      <c r="G4" s="492"/>
      <c r="H4" s="492"/>
      <c r="I4" s="492"/>
      <c r="J4" s="492"/>
      <c r="K4" s="492"/>
      <c r="L4" s="492"/>
    </row>
    <row r="5" spans="1:15" x14ac:dyDescent="0.2">
      <c r="A5" s="492" t="s">
        <v>20</v>
      </c>
      <c r="B5" s="492"/>
      <c r="C5" s="492"/>
      <c r="D5" s="492"/>
      <c r="E5" s="492"/>
      <c r="F5" s="492"/>
      <c r="G5" s="492"/>
      <c r="H5" s="492"/>
      <c r="I5" s="492"/>
      <c r="J5" s="492"/>
      <c r="K5" s="492"/>
      <c r="L5" s="492"/>
    </row>
    <row r="6" spans="1:15" x14ac:dyDescent="0.2">
      <c r="A6" s="399"/>
      <c r="B6" s="399"/>
      <c r="C6" s="399"/>
      <c r="D6" s="443"/>
      <c r="E6" s="399"/>
      <c r="F6" s="399"/>
      <c r="G6" s="399"/>
      <c r="H6" s="399"/>
      <c r="I6" s="509" t="s">
        <v>28</v>
      </c>
      <c r="J6" s="509"/>
      <c r="K6" s="509"/>
      <c r="L6" s="509"/>
    </row>
    <row r="7" spans="1:15" ht="15" customHeight="1" x14ac:dyDescent="0.2">
      <c r="A7" s="444" t="s">
        <v>34</v>
      </c>
      <c r="B7" s="506" t="s">
        <v>558</v>
      </c>
      <c r="C7" s="506" t="s">
        <v>623</v>
      </c>
      <c r="D7" s="494" t="s">
        <v>35</v>
      </c>
      <c r="E7" s="512"/>
      <c r="F7" s="512"/>
      <c r="G7" s="512"/>
      <c r="H7" s="512"/>
      <c r="I7" s="494" t="s">
        <v>36</v>
      </c>
      <c r="J7" s="513"/>
      <c r="K7" s="513"/>
      <c r="L7" s="506" t="s">
        <v>624</v>
      </c>
    </row>
    <row r="8" spans="1:15" ht="12.75" customHeight="1" x14ac:dyDescent="0.2">
      <c r="A8" s="406" t="s">
        <v>37</v>
      </c>
      <c r="B8" s="510"/>
      <c r="C8" s="510"/>
      <c r="D8" s="506" t="s">
        <v>72</v>
      </c>
      <c r="E8" s="506" t="s">
        <v>73</v>
      </c>
      <c r="F8" s="506" t="s">
        <v>94</v>
      </c>
      <c r="G8" s="506" t="s">
        <v>187</v>
      </c>
      <c r="H8" s="506" t="s">
        <v>165</v>
      </c>
      <c r="I8" s="506" t="s">
        <v>39</v>
      </c>
      <c r="J8" s="506" t="s">
        <v>38</v>
      </c>
      <c r="K8" s="506" t="s">
        <v>625</v>
      </c>
      <c r="L8" s="507"/>
    </row>
    <row r="9" spans="1:15" x14ac:dyDescent="0.2">
      <c r="A9" s="406"/>
      <c r="B9" s="510"/>
      <c r="C9" s="510"/>
      <c r="D9" s="507"/>
      <c r="E9" s="507"/>
      <c r="F9" s="507"/>
      <c r="G9" s="507"/>
      <c r="H9" s="507"/>
      <c r="I9" s="507"/>
      <c r="J9" s="507"/>
      <c r="K9" s="507"/>
      <c r="L9" s="507"/>
    </row>
    <row r="10" spans="1:15" ht="29.25" customHeight="1" x14ac:dyDescent="0.2">
      <c r="A10" s="445"/>
      <c r="B10" s="511"/>
      <c r="C10" s="511"/>
      <c r="D10" s="508"/>
      <c r="E10" s="508"/>
      <c r="F10" s="508"/>
      <c r="G10" s="508"/>
      <c r="H10" s="508"/>
      <c r="I10" s="508"/>
      <c r="J10" s="508"/>
      <c r="K10" s="508"/>
      <c r="L10" s="508"/>
    </row>
    <row r="11" spans="1:15" x14ac:dyDescent="0.2">
      <c r="A11" s="446" t="s">
        <v>8</v>
      </c>
      <c r="B11" s="446" t="s">
        <v>9</v>
      </c>
      <c r="C11" s="446" t="s">
        <v>10</v>
      </c>
      <c r="D11" s="446" t="s">
        <v>11</v>
      </c>
      <c r="E11" s="446" t="s">
        <v>12</v>
      </c>
      <c r="F11" s="446" t="s">
        <v>13</v>
      </c>
      <c r="G11" s="446" t="s">
        <v>14</v>
      </c>
      <c r="H11" s="446" t="s">
        <v>15</v>
      </c>
      <c r="I11" s="446" t="s">
        <v>16</v>
      </c>
      <c r="J11" s="446" t="s">
        <v>17</v>
      </c>
      <c r="K11" s="446" t="s">
        <v>18</v>
      </c>
      <c r="L11" s="446" t="s">
        <v>565</v>
      </c>
    </row>
    <row r="12" spans="1:15" x14ac:dyDescent="0.2">
      <c r="A12" s="447" t="s">
        <v>626</v>
      </c>
      <c r="B12" s="408" t="s">
        <v>568</v>
      </c>
      <c r="C12" s="431"/>
      <c r="D12" s="448"/>
      <c r="E12" s="448"/>
      <c r="F12" s="448"/>
      <c r="G12" s="448"/>
      <c r="H12" s="448"/>
      <c r="I12" s="448"/>
      <c r="J12" s="448"/>
      <c r="K12" s="448"/>
      <c r="L12" s="448"/>
      <c r="M12" s="410"/>
      <c r="N12" s="410">
        <f>C12-M12</f>
        <v>0</v>
      </c>
    </row>
    <row r="13" spans="1:15" x14ac:dyDescent="0.2">
      <c r="A13" s="411" t="s">
        <v>569</v>
      </c>
      <c r="B13" s="411"/>
      <c r="C13" s="427">
        <f>SUM(D13:L13)</f>
        <v>173041</v>
      </c>
      <c r="D13" s="427">
        <v>106788</v>
      </c>
      <c r="E13" s="427">
        <v>20756</v>
      </c>
      <c r="F13" s="427">
        <v>44290</v>
      </c>
      <c r="G13" s="427"/>
      <c r="H13" s="427"/>
      <c r="I13" s="427">
        <v>1207</v>
      </c>
      <c r="J13" s="427"/>
      <c r="K13" s="427"/>
      <c r="L13" s="427"/>
      <c r="M13" s="410">
        <f>SUM(D13:L13)</f>
        <v>173041</v>
      </c>
      <c r="N13" s="410">
        <f>M13-C13</f>
        <v>0</v>
      </c>
      <c r="O13" s="410"/>
    </row>
    <row r="14" spans="1:15" x14ac:dyDescent="0.2">
      <c r="A14" s="411" t="s">
        <v>581</v>
      </c>
      <c r="B14" s="411"/>
      <c r="C14" s="412">
        <v>1361</v>
      </c>
      <c r="D14" s="427"/>
      <c r="E14" s="427"/>
      <c r="F14" s="427">
        <v>1361</v>
      </c>
      <c r="G14" s="427"/>
      <c r="H14" s="427"/>
      <c r="I14" s="427"/>
      <c r="J14" s="427"/>
      <c r="K14" s="427"/>
      <c r="L14" s="427"/>
      <c r="M14" s="410">
        <f t="shared" ref="M14:M77" si="0">SUM(D14:L14)</f>
        <v>1361</v>
      </c>
      <c r="N14" s="410">
        <f t="shared" ref="N14:N77" si="1">M14-C14</f>
        <v>0</v>
      </c>
      <c r="O14" s="410"/>
    </row>
    <row r="15" spans="1:15" x14ac:dyDescent="0.2">
      <c r="A15" s="411" t="s">
        <v>571</v>
      </c>
      <c r="B15" s="411"/>
      <c r="C15" s="412">
        <v>-1040</v>
      </c>
      <c r="D15" s="427"/>
      <c r="E15" s="427"/>
      <c r="F15" s="427">
        <v>-1040</v>
      </c>
      <c r="G15" s="427"/>
      <c r="H15" s="427"/>
      <c r="I15" s="427"/>
      <c r="J15" s="427"/>
      <c r="K15" s="427"/>
      <c r="L15" s="427"/>
      <c r="M15" s="410">
        <f t="shared" si="0"/>
        <v>-1040</v>
      </c>
      <c r="N15" s="410">
        <f t="shared" si="1"/>
        <v>0</v>
      </c>
      <c r="O15" s="410"/>
    </row>
    <row r="16" spans="1:15" x14ac:dyDescent="0.2">
      <c r="A16" s="411" t="s">
        <v>572</v>
      </c>
      <c r="B16" s="411"/>
      <c r="C16" s="427">
        <f>SUM(C14:C15)</f>
        <v>321</v>
      </c>
      <c r="D16" s="427">
        <f t="shared" ref="D16:L16" si="2">SUM(D14:D15)</f>
        <v>0</v>
      </c>
      <c r="E16" s="427">
        <f t="shared" si="2"/>
        <v>0</v>
      </c>
      <c r="F16" s="427">
        <f t="shared" si="2"/>
        <v>321</v>
      </c>
      <c r="G16" s="427">
        <f t="shared" si="2"/>
        <v>0</v>
      </c>
      <c r="H16" s="427">
        <f t="shared" si="2"/>
        <v>0</v>
      </c>
      <c r="I16" s="427">
        <f t="shared" si="2"/>
        <v>0</v>
      </c>
      <c r="J16" s="427">
        <f t="shared" si="2"/>
        <v>0</v>
      </c>
      <c r="K16" s="427">
        <f t="shared" si="2"/>
        <v>0</v>
      </c>
      <c r="L16" s="427">
        <f t="shared" si="2"/>
        <v>0</v>
      </c>
      <c r="M16" s="410">
        <f t="shared" si="0"/>
        <v>321</v>
      </c>
      <c r="N16" s="410">
        <f t="shared" si="1"/>
        <v>0</v>
      </c>
      <c r="O16" s="410"/>
    </row>
    <row r="17" spans="1:15" x14ac:dyDescent="0.2">
      <c r="A17" s="413" t="s">
        <v>573</v>
      </c>
      <c r="B17" s="411"/>
      <c r="C17" s="449">
        <f>C13+C16</f>
        <v>173362</v>
      </c>
      <c r="D17" s="449">
        <f t="shared" ref="D17:L17" si="3">D13+D16</f>
        <v>106788</v>
      </c>
      <c r="E17" s="449">
        <f t="shared" si="3"/>
        <v>20756</v>
      </c>
      <c r="F17" s="449">
        <f t="shared" si="3"/>
        <v>44611</v>
      </c>
      <c r="G17" s="449">
        <f t="shared" si="3"/>
        <v>0</v>
      </c>
      <c r="H17" s="449">
        <f t="shared" si="3"/>
        <v>0</v>
      </c>
      <c r="I17" s="449">
        <f t="shared" si="3"/>
        <v>1207</v>
      </c>
      <c r="J17" s="449">
        <f t="shared" si="3"/>
        <v>0</v>
      </c>
      <c r="K17" s="449">
        <f t="shared" si="3"/>
        <v>0</v>
      </c>
      <c r="L17" s="449">
        <f t="shared" si="3"/>
        <v>0</v>
      </c>
      <c r="M17" s="410">
        <f t="shared" si="0"/>
        <v>173362</v>
      </c>
      <c r="N17" s="410">
        <f t="shared" si="1"/>
        <v>0</v>
      </c>
      <c r="O17" s="410"/>
    </row>
    <row r="18" spans="1:15" x14ac:dyDescent="0.2">
      <c r="A18" s="447" t="s">
        <v>627</v>
      </c>
      <c r="B18" s="408" t="s">
        <v>568</v>
      </c>
      <c r="C18" s="427"/>
      <c r="D18" s="448"/>
      <c r="E18" s="448"/>
      <c r="F18" s="448"/>
      <c r="G18" s="448"/>
      <c r="H18" s="448"/>
      <c r="I18" s="448"/>
      <c r="J18" s="448"/>
      <c r="K18" s="448"/>
      <c r="L18" s="448"/>
      <c r="M18" s="410">
        <f t="shared" si="0"/>
        <v>0</v>
      </c>
      <c r="N18" s="410">
        <f t="shared" si="1"/>
        <v>0</v>
      </c>
      <c r="O18" s="410"/>
    </row>
    <row r="19" spans="1:15" x14ac:dyDescent="0.2">
      <c r="A19" s="411" t="s">
        <v>569</v>
      </c>
      <c r="B19" s="411"/>
      <c r="C19" s="427">
        <f>SUM(D19:L19)</f>
        <v>144271</v>
      </c>
      <c r="D19" s="427">
        <v>89062</v>
      </c>
      <c r="E19" s="427">
        <v>16155</v>
      </c>
      <c r="F19" s="427">
        <v>35790</v>
      </c>
      <c r="G19" s="427"/>
      <c r="H19" s="427"/>
      <c r="I19" s="427">
        <v>3264</v>
      </c>
      <c r="J19" s="427"/>
      <c r="K19" s="427"/>
      <c r="L19" s="427"/>
      <c r="M19" s="410">
        <f t="shared" si="0"/>
        <v>144271</v>
      </c>
      <c r="N19" s="410">
        <f t="shared" si="1"/>
        <v>0</v>
      </c>
      <c r="O19" s="410"/>
    </row>
    <row r="20" spans="1:15" x14ac:dyDescent="0.2">
      <c r="A20" s="411" t="s">
        <v>581</v>
      </c>
      <c r="B20" s="411"/>
      <c r="C20" s="412">
        <v>1621</v>
      </c>
      <c r="D20" s="427"/>
      <c r="E20" s="427"/>
      <c r="F20" s="427">
        <v>1621</v>
      </c>
      <c r="G20" s="427"/>
      <c r="H20" s="427"/>
      <c r="I20" s="427"/>
      <c r="J20" s="427"/>
      <c r="K20" s="427"/>
      <c r="L20" s="427"/>
      <c r="M20" s="410">
        <f t="shared" si="0"/>
        <v>1621</v>
      </c>
      <c r="N20" s="410">
        <f t="shared" si="1"/>
        <v>0</v>
      </c>
      <c r="O20" s="410"/>
    </row>
    <row r="21" spans="1:15" x14ac:dyDescent="0.2">
      <c r="A21" s="411" t="s">
        <v>571</v>
      </c>
      <c r="B21" s="411"/>
      <c r="C21" s="412">
        <v>-800</v>
      </c>
      <c r="D21" s="427"/>
      <c r="E21" s="427"/>
      <c r="F21" s="427">
        <v>-800</v>
      </c>
      <c r="G21" s="427"/>
      <c r="H21" s="427"/>
      <c r="I21" s="427"/>
      <c r="J21" s="427"/>
      <c r="K21" s="427"/>
      <c r="L21" s="427"/>
      <c r="M21" s="410">
        <f t="shared" si="0"/>
        <v>-800</v>
      </c>
      <c r="N21" s="410">
        <f t="shared" si="1"/>
        <v>0</v>
      </c>
      <c r="O21" s="410"/>
    </row>
    <row r="22" spans="1:15" x14ac:dyDescent="0.2">
      <c r="A22" s="411" t="s">
        <v>572</v>
      </c>
      <c r="B22" s="411"/>
      <c r="C22" s="427">
        <f>SUM(C20:C21)</f>
        <v>821</v>
      </c>
      <c r="D22" s="427">
        <f t="shared" ref="D22:L22" si="4">SUM(D20:D21)</f>
        <v>0</v>
      </c>
      <c r="E22" s="427">
        <f t="shared" si="4"/>
        <v>0</v>
      </c>
      <c r="F22" s="427">
        <f t="shared" si="4"/>
        <v>821</v>
      </c>
      <c r="G22" s="427">
        <f t="shared" si="4"/>
        <v>0</v>
      </c>
      <c r="H22" s="427">
        <f t="shared" si="4"/>
        <v>0</v>
      </c>
      <c r="I22" s="427">
        <f t="shared" si="4"/>
        <v>0</v>
      </c>
      <c r="J22" s="427">
        <f t="shared" si="4"/>
        <v>0</v>
      </c>
      <c r="K22" s="427">
        <f t="shared" si="4"/>
        <v>0</v>
      </c>
      <c r="L22" s="427">
        <f t="shared" si="4"/>
        <v>0</v>
      </c>
      <c r="M22" s="410">
        <f t="shared" si="0"/>
        <v>821</v>
      </c>
      <c r="N22" s="410">
        <f t="shared" si="1"/>
        <v>0</v>
      </c>
      <c r="O22" s="410"/>
    </row>
    <row r="23" spans="1:15" x14ac:dyDescent="0.2">
      <c r="A23" s="413" t="s">
        <v>573</v>
      </c>
      <c r="B23" s="411"/>
      <c r="C23" s="449">
        <f>C19+C22</f>
        <v>145092</v>
      </c>
      <c r="D23" s="449">
        <f t="shared" ref="D23:L23" si="5">D19+D22</f>
        <v>89062</v>
      </c>
      <c r="E23" s="449">
        <f t="shared" si="5"/>
        <v>16155</v>
      </c>
      <c r="F23" s="449">
        <f t="shared" si="5"/>
        <v>36611</v>
      </c>
      <c r="G23" s="449">
        <f t="shared" si="5"/>
        <v>0</v>
      </c>
      <c r="H23" s="449">
        <f t="shared" si="5"/>
        <v>0</v>
      </c>
      <c r="I23" s="449">
        <f t="shared" si="5"/>
        <v>3264</v>
      </c>
      <c r="J23" s="449">
        <f t="shared" si="5"/>
        <v>0</v>
      </c>
      <c r="K23" s="449">
        <f t="shared" si="5"/>
        <v>0</v>
      </c>
      <c r="L23" s="449">
        <f t="shared" si="5"/>
        <v>0</v>
      </c>
      <c r="M23" s="410">
        <f t="shared" si="0"/>
        <v>145092</v>
      </c>
      <c r="N23" s="410">
        <f t="shared" si="1"/>
        <v>0</v>
      </c>
      <c r="O23" s="410"/>
    </row>
    <row r="24" spans="1:15" x14ac:dyDescent="0.2">
      <c r="A24" s="417" t="s">
        <v>628</v>
      </c>
      <c r="B24" s="408" t="s">
        <v>568</v>
      </c>
      <c r="C24" s="427"/>
      <c r="D24" s="427"/>
      <c r="E24" s="427"/>
      <c r="F24" s="427"/>
      <c r="G24" s="427"/>
      <c r="H24" s="427"/>
      <c r="I24" s="427"/>
      <c r="J24" s="427"/>
      <c r="K24" s="427"/>
      <c r="L24" s="427"/>
      <c r="M24" s="410">
        <f t="shared" si="0"/>
        <v>0</v>
      </c>
      <c r="N24" s="410">
        <f t="shared" si="1"/>
        <v>0</v>
      </c>
      <c r="O24" s="410"/>
    </row>
    <row r="25" spans="1:15" x14ac:dyDescent="0.2">
      <c r="A25" s="411" t="s">
        <v>569</v>
      </c>
      <c r="B25" s="411"/>
      <c r="C25" s="427">
        <f>SUM(D25:L25)</f>
        <v>77785</v>
      </c>
      <c r="D25" s="427">
        <v>50472</v>
      </c>
      <c r="E25" s="427">
        <v>8980</v>
      </c>
      <c r="F25" s="427">
        <v>17284</v>
      </c>
      <c r="G25" s="427"/>
      <c r="H25" s="427"/>
      <c r="I25" s="427">
        <v>1049</v>
      </c>
      <c r="J25" s="427"/>
      <c r="K25" s="427"/>
      <c r="L25" s="427"/>
      <c r="M25" s="410">
        <f t="shared" si="0"/>
        <v>77785</v>
      </c>
      <c r="N25" s="410">
        <f t="shared" si="1"/>
        <v>0</v>
      </c>
      <c r="O25" s="410"/>
    </row>
    <row r="26" spans="1:15" x14ac:dyDescent="0.2">
      <c r="A26" s="411" t="s">
        <v>581</v>
      </c>
      <c r="B26" s="411"/>
      <c r="C26" s="412">
        <v>1660</v>
      </c>
      <c r="D26" s="427"/>
      <c r="E26" s="427"/>
      <c r="F26" s="427">
        <v>1660</v>
      </c>
      <c r="G26" s="427"/>
      <c r="H26" s="427"/>
      <c r="I26" s="427"/>
      <c r="J26" s="427"/>
      <c r="K26" s="427"/>
      <c r="L26" s="427"/>
      <c r="M26" s="410">
        <f t="shared" si="0"/>
        <v>1660</v>
      </c>
      <c r="N26" s="410">
        <f t="shared" si="1"/>
        <v>0</v>
      </c>
      <c r="O26" s="410"/>
    </row>
    <row r="27" spans="1:15" x14ac:dyDescent="0.2">
      <c r="A27" s="411" t="s">
        <v>571</v>
      </c>
      <c r="B27" s="411"/>
      <c r="C27" s="412">
        <v>-760</v>
      </c>
      <c r="D27" s="427"/>
      <c r="E27" s="427"/>
      <c r="F27" s="427">
        <v>-760</v>
      </c>
      <c r="G27" s="427"/>
      <c r="H27" s="427"/>
      <c r="I27" s="427"/>
      <c r="J27" s="427"/>
      <c r="K27" s="427"/>
      <c r="L27" s="427"/>
      <c r="M27" s="410">
        <f t="shared" si="0"/>
        <v>-760</v>
      </c>
      <c r="N27" s="410">
        <f t="shared" si="1"/>
        <v>0</v>
      </c>
      <c r="O27" s="410"/>
    </row>
    <row r="28" spans="1:15" x14ac:dyDescent="0.2">
      <c r="A28" s="411" t="s">
        <v>572</v>
      </c>
      <c r="B28" s="411"/>
      <c r="C28" s="427">
        <f>SUM(C26:C27)</f>
        <v>900</v>
      </c>
      <c r="D28" s="427">
        <f t="shared" ref="D28:L28" si="6">SUM(D26:D27)</f>
        <v>0</v>
      </c>
      <c r="E28" s="427">
        <f t="shared" si="6"/>
        <v>0</v>
      </c>
      <c r="F28" s="427">
        <f t="shared" si="6"/>
        <v>900</v>
      </c>
      <c r="G28" s="427">
        <f t="shared" si="6"/>
        <v>0</v>
      </c>
      <c r="H28" s="427">
        <f t="shared" si="6"/>
        <v>0</v>
      </c>
      <c r="I28" s="427">
        <f t="shared" si="6"/>
        <v>0</v>
      </c>
      <c r="J28" s="427">
        <f t="shared" si="6"/>
        <v>0</v>
      </c>
      <c r="K28" s="427">
        <f t="shared" si="6"/>
        <v>0</v>
      </c>
      <c r="L28" s="427">
        <f t="shared" si="6"/>
        <v>0</v>
      </c>
      <c r="M28" s="410">
        <f t="shared" si="0"/>
        <v>900</v>
      </c>
      <c r="N28" s="410">
        <f t="shared" si="1"/>
        <v>0</v>
      </c>
      <c r="O28" s="410"/>
    </row>
    <row r="29" spans="1:15" x14ac:dyDescent="0.2">
      <c r="A29" s="413" t="s">
        <v>573</v>
      </c>
      <c r="B29" s="413"/>
      <c r="C29" s="449">
        <f>C25+C28</f>
        <v>78685</v>
      </c>
      <c r="D29" s="449">
        <f t="shared" ref="D29:L29" si="7">D25+D28</f>
        <v>50472</v>
      </c>
      <c r="E29" s="449">
        <f t="shared" si="7"/>
        <v>8980</v>
      </c>
      <c r="F29" s="449">
        <f t="shared" si="7"/>
        <v>18184</v>
      </c>
      <c r="G29" s="449">
        <f t="shared" si="7"/>
        <v>0</v>
      </c>
      <c r="H29" s="449">
        <f t="shared" si="7"/>
        <v>0</v>
      </c>
      <c r="I29" s="449">
        <f t="shared" si="7"/>
        <v>1049</v>
      </c>
      <c r="J29" s="449">
        <f t="shared" si="7"/>
        <v>0</v>
      </c>
      <c r="K29" s="449">
        <f t="shared" si="7"/>
        <v>0</v>
      </c>
      <c r="L29" s="449">
        <f t="shared" si="7"/>
        <v>0</v>
      </c>
      <c r="M29" s="410">
        <f t="shared" si="0"/>
        <v>78685</v>
      </c>
      <c r="N29" s="410">
        <f t="shared" si="1"/>
        <v>0</v>
      </c>
      <c r="O29" s="410"/>
    </row>
    <row r="30" spans="1:15" x14ac:dyDescent="0.2">
      <c r="A30" s="417" t="s">
        <v>629</v>
      </c>
      <c r="B30" s="417"/>
      <c r="C30" s="427"/>
      <c r="D30" s="427"/>
      <c r="E30" s="427"/>
      <c r="F30" s="427"/>
      <c r="G30" s="427"/>
      <c r="H30" s="427"/>
      <c r="I30" s="427"/>
      <c r="J30" s="427"/>
      <c r="K30" s="427"/>
      <c r="L30" s="427"/>
      <c r="M30" s="410">
        <f t="shared" si="0"/>
        <v>0</v>
      </c>
      <c r="N30" s="410">
        <f t="shared" si="1"/>
        <v>0</v>
      </c>
      <c r="O30" s="410"/>
    </row>
    <row r="31" spans="1:15" x14ac:dyDescent="0.2">
      <c r="A31" s="411" t="s">
        <v>569</v>
      </c>
      <c r="B31" s="408" t="s">
        <v>568</v>
      </c>
      <c r="C31" s="427">
        <f>C35+C40</f>
        <v>78206</v>
      </c>
      <c r="D31" s="427">
        <f t="shared" ref="D31:L31" si="8">D35+D40</f>
        <v>44382</v>
      </c>
      <c r="E31" s="427">
        <f t="shared" si="8"/>
        <v>8092</v>
      </c>
      <c r="F31" s="427">
        <f t="shared" si="8"/>
        <v>16820</v>
      </c>
      <c r="G31" s="427">
        <f t="shared" si="8"/>
        <v>0</v>
      </c>
      <c r="H31" s="427">
        <f t="shared" si="8"/>
        <v>0</v>
      </c>
      <c r="I31" s="427">
        <f t="shared" si="8"/>
        <v>8912</v>
      </c>
      <c r="J31" s="427">
        <f t="shared" si="8"/>
        <v>0</v>
      </c>
      <c r="K31" s="427">
        <f t="shared" si="8"/>
        <v>0</v>
      </c>
      <c r="L31" s="427">
        <f t="shared" si="8"/>
        <v>0</v>
      </c>
      <c r="M31" s="410">
        <f t="shared" si="0"/>
        <v>78206</v>
      </c>
      <c r="N31" s="410">
        <f t="shared" si="1"/>
        <v>0</v>
      </c>
      <c r="O31" s="410"/>
    </row>
    <row r="32" spans="1:15" x14ac:dyDescent="0.2">
      <c r="A32" s="411" t="s">
        <v>572</v>
      </c>
      <c r="B32" s="411"/>
      <c r="C32" s="427">
        <f>C37+C41</f>
        <v>443</v>
      </c>
      <c r="D32" s="427"/>
      <c r="E32" s="427"/>
      <c r="F32" s="427">
        <f t="shared" ref="F32" si="9">F37+F41</f>
        <v>443</v>
      </c>
      <c r="G32" s="427"/>
      <c r="H32" s="427"/>
      <c r="I32" s="427"/>
      <c r="J32" s="427"/>
      <c r="K32" s="427"/>
      <c r="L32" s="427"/>
      <c r="M32" s="410">
        <f t="shared" si="0"/>
        <v>443</v>
      </c>
      <c r="N32" s="410">
        <f t="shared" si="1"/>
        <v>0</v>
      </c>
      <c r="O32" s="410"/>
    </row>
    <row r="33" spans="1:18" x14ac:dyDescent="0.2">
      <c r="A33" s="413" t="s">
        <v>573</v>
      </c>
      <c r="B33" s="413"/>
      <c r="C33" s="449">
        <f>C38+C42</f>
        <v>78649</v>
      </c>
      <c r="D33" s="449">
        <f t="shared" ref="D33:I33" si="10">D38+D42</f>
        <v>44382</v>
      </c>
      <c r="E33" s="449">
        <f t="shared" si="10"/>
        <v>8092</v>
      </c>
      <c r="F33" s="449">
        <f t="shared" si="10"/>
        <v>17263</v>
      </c>
      <c r="G33" s="449"/>
      <c r="H33" s="449"/>
      <c r="I33" s="449">
        <f t="shared" si="10"/>
        <v>8912</v>
      </c>
      <c r="J33" s="449"/>
      <c r="K33" s="449"/>
      <c r="L33" s="449"/>
      <c r="M33" s="410">
        <f t="shared" si="0"/>
        <v>78649</v>
      </c>
      <c r="N33" s="410">
        <f t="shared" si="1"/>
        <v>0</v>
      </c>
      <c r="O33" s="410"/>
    </row>
    <row r="34" spans="1:18" x14ac:dyDescent="0.2">
      <c r="A34" s="418" t="s">
        <v>576</v>
      </c>
      <c r="B34" s="411"/>
      <c r="C34" s="412"/>
      <c r="D34" s="412"/>
      <c r="E34" s="412"/>
      <c r="F34" s="412"/>
      <c r="G34" s="412"/>
      <c r="H34" s="412"/>
      <c r="I34" s="412"/>
      <c r="J34" s="412"/>
      <c r="K34" s="412"/>
      <c r="L34" s="426"/>
      <c r="M34" s="410">
        <f t="shared" si="0"/>
        <v>0</v>
      </c>
      <c r="N34" s="410">
        <f t="shared" si="1"/>
        <v>0</v>
      </c>
      <c r="O34" s="412"/>
      <c r="P34" s="410"/>
      <c r="Q34" s="410"/>
      <c r="R34" s="410"/>
    </row>
    <row r="35" spans="1:18" x14ac:dyDescent="0.2">
      <c r="A35" s="411" t="s">
        <v>569</v>
      </c>
      <c r="B35" s="411"/>
      <c r="C35" s="427">
        <f>SUM(D35:L35)</f>
        <v>43985</v>
      </c>
      <c r="D35" s="412">
        <v>25446</v>
      </c>
      <c r="E35" s="412">
        <v>4614</v>
      </c>
      <c r="F35" s="412">
        <v>10013</v>
      </c>
      <c r="G35" s="412"/>
      <c r="H35" s="412"/>
      <c r="I35" s="412">
        <v>3912</v>
      </c>
      <c r="J35" s="412"/>
      <c r="K35" s="412"/>
      <c r="L35" s="426"/>
      <c r="M35" s="410">
        <f t="shared" si="0"/>
        <v>43985</v>
      </c>
      <c r="N35" s="410">
        <f t="shared" si="1"/>
        <v>0</v>
      </c>
      <c r="O35" s="412"/>
      <c r="P35" s="410"/>
      <c r="Q35" s="410"/>
      <c r="R35" s="410"/>
    </row>
    <row r="36" spans="1:18" x14ac:dyDescent="0.2">
      <c r="A36" s="411" t="s">
        <v>581</v>
      </c>
      <c r="B36" s="411"/>
      <c r="C36" s="427">
        <v>443</v>
      </c>
      <c r="D36" s="412"/>
      <c r="E36" s="412"/>
      <c r="F36" s="412">
        <v>443</v>
      </c>
      <c r="G36" s="412"/>
      <c r="H36" s="412"/>
      <c r="I36" s="412"/>
      <c r="J36" s="412"/>
      <c r="K36" s="412"/>
      <c r="L36" s="426"/>
      <c r="M36" s="410">
        <f t="shared" si="0"/>
        <v>443</v>
      </c>
      <c r="N36" s="410">
        <f t="shared" si="1"/>
        <v>0</v>
      </c>
      <c r="O36" s="412"/>
      <c r="P36" s="410"/>
      <c r="Q36" s="410"/>
      <c r="R36" s="410"/>
    </row>
    <row r="37" spans="1:18" x14ac:dyDescent="0.2">
      <c r="A37" s="411" t="s">
        <v>572</v>
      </c>
      <c r="B37" s="411"/>
      <c r="C37" s="427">
        <f>SUM(C36)</f>
        <v>443</v>
      </c>
      <c r="D37" s="427">
        <f t="shared" ref="D37:L37" si="11">SUM(D36)</f>
        <v>0</v>
      </c>
      <c r="E37" s="427">
        <f t="shared" si="11"/>
        <v>0</v>
      </c>
      <c r="F37" s="427">
        <f t="shared" si="11"/>
        <v>443</v>
      </c>
      <c r="G37" s="427">
        <f t="shared" si="11"/>
        <v>0</v>
      </c>
      <c r="H37" s="427">
        <f t="shared" si="11"/>
        <v>0</v>
      </c>
      <c r="I37" s="427">
        <f t="shared" si="11"/>
        <v>0</v>
      </c>
      <c r="J37" s="427">
        <f t="shared" si="11"/>
        <v>0</v>
      </c>
      <c r="K37" s="427">
        <f t="shared" si="11"/>
        <v>0</v>
      </c>
      <c r="L37" s="427">
        <f t="shared" si="11"/>
        <v>0</v>
      </c>
      <c r="M37" s="410">
        <f t="shared" si="0"/>
        <v>443</v>
      </c>
      <c r="N37" s="410">
        <f t="shared" si="1"/>
        <v>0</v>
      </c>
      <c r="O37" s="412"/>
      <c r="P37" s="410"/>
      <c r="Q37" s="410"/>
      <c r="R37" s="410"/>
    </row>
    <row r="38" spans="1:18" x14ac:dyDescent="0.2">
      <c r="A38" s="413" t="s">
        <v>573</v>
      </c>
      <c r="B38" s="413"/>
      <c r="C38" s="449">
        <f>C35+C37</f>
        <v>44428</v>
      </c>
      <c r="D38" s="449">
        <f t="shared" ref="D38:L38" si="12">D35+D37</f>
        <v>25446</v>
      </c>
      <c r="E38" s="449">
        <f t="shared" si="12"/>
        <v>4614</v>
      </c>
      <c r="F38" s="449">
        <f t="shared" si="12"/>
        <v>10456</v>
      </c>
      <c r="G38" s="449">
        <f t="shared" si="12"/>
        <v>0</v>
      </c>
      <c r="H38" s="449">
        <f t="shared" si="12"/>
        <v>0</v>
      </c>
      <c r="I38" s="449">
        <f t="shared" si="12"/>
        <v>3912</v>
      </c>
      <c r="J38" s="449">
        <f t="shared" si="12"/>
        <v>0</v>
      </c>
      <c r="K38" s="449">
        <f t="shared" si="12"/>
        <v>0</v>
      </c>
      <c r="L38" s="449">
        <f t="shared" si="12"/>
        <v>0</v>
      </c>
      <c r="M38" s="410">
        <f t="shared" si="0"/>
        <v>44428</v>
      </c>
      <c r="N38" s="410">
        <f t="shared" si="1"/>
        <v>0</v>
      </c>
      <c r="O38" s="412"/>
      <c r="P38" s="410"/>
      <c r="Q38" s="410"/>
      <c r="R38" s="410"/>
    </row>
    <row r="39" spans="1:18" x14ac:dyDescent="0.2">
      <c r="A39" s="418" t="s">
        <v>577</v>
      </c>
      <c r="B39" s="411"/>
      <c r="C39" s="412"/>
      <c r="D39" s="412"/>
      <c r="E39" s="412"/>
      <c r="F39" s="412"/>
      <c r="G39" s="412"/>
      <c r="H39" s="412"/>
      <c r="I39" s="412"/>
      <c r="J39" s="412"/>
      <c r="K39" s="412"/>
      <c r="L39" s="412"/>
      <c r="M39" s="410">
        <f t="shared" si="0"/>
        <v>0</v>
      </c>
      <c r="N39" s="410">
        <f t="shared" si="1"/>
        <v>0</v>
      </c>
      <c r="O39" s="412"/>
      <c r="P39" s="410"/>
      <c r="Q39" s="410"/>
      <c r="R39" s="410"/>
    </row>
    <row r="40" spans="1:18" x14ac:dyDescent="0.2">
      <c r="A40" s="411" t="s">
        <v>569</v>
      </c>
      <c r="B40" s="411"/>
      <c r="C40" s="427">
        <f>SUM(D40:L40)</f>
        <v>34221</v>
      </c>
      <c r="D40" s="412">
        <v>18936</v>
      </c>
      <c r="E40" s="412">
        <v>3478</v>
      </c>
      <c r="F40" s="412">
        <v>6807</v>
      </c>
      <c r="G40" s="412"/>
      <c r="H40" s="412"/>
      <c r="I40" s="412">
        <v>5000</v>
      </c>
      <c r="J40" s="412"/>
      <c r="K40" s="412"/>
      <c r="L40" s="412"/>
      <c r="M40" s="410">
        <f t="shared" si="0"/>
        <v>34221</v>
      </c>
      <c r="N40" s="410">
        <f t="shared" si="1"/>
        <v>0</v>
      </c>
      <c r="O40" s="412"/>
      <c r="P40" s="410"/>
      <c r="Q40" s="410"/>
      <c r="R40" s="410"/>
    </row>
    <row r="41" spans="1:18" x14ac:dyDescent="0.2">
      <c r="A41" s="411" t="s">
        <v>572</v>
      </c>
      <c r="B41" s="411"/>
      <c r="C41" s="427">
        <v>0</v>
      </c>
      <c r="D41" s="427"/>
      <c r="E41" s="427"/>
      <c r="F41" s="427"/>
      <c r="G41" s="427"/>
      <c r="H41" s="427"/>
      <c r="I41" s="427"/>
      <c r="J41" s="427"/>
      <c r="K41" s="427"/>
      <c r="L41" s="427"/>
      <c r="M41" s="410">
        <f t="shared" si="0"/>
        <v>0</v>
      </c>
      <c r="N41" s="410">
        <f t="shared" si="1"/>
        <v>0</v>
      </c>
      <c r="O41" s="450"/>
      <c r="P41" s="410"/>
      <c r="Q41" s="410"/>
      <c r="R41" s="410"/>
    </row>
    <row r="42" spans="1:18" x14ac:dyDescent="0.2">
      <c r="A42" s="413" t="s">
        <v>630</v>
      </c>
      <c r="B42" s="413"/>
      <c r="C42" s="449">
        <f>C40+C41</f>
        <v>34221</v>
      </c>
      <c r="D42" s="449">
        <f t="shared" ref="D42:L42" si="13">D40+D41</f>
        <v>18936</v>
      </c>
      <c r="E42" s="449">
        <f t="shared" si="13"/>
        <v>3478</v>
      </c>
      <c r="F42" s="449">
        <f t="shared" si="13"/>
        <v>6807</v>
      </c>
      <c r="G42" s="449">
        <f t="shared" si="13"/>
        <v>0</v>
      </c>
      <c r="H42" s="449">
        <f t="shared" si="13"/>
        <v>0</v>
      </c>
      <c r="I42" s="449">
        <f t="shared" si="13"/>
        <v>5000</v>
      </c>
      <c r="J42" s="449">
        <f t="shared" si="13"/>
        <v>0</v>
      </c>
      <c r="K42" s="449">
        <f t="shared" si="13"/>
        <v>0</v>
      </c>
      <c r="L42" s="449">
        <f t="shared" si="13"/>
        <v>0</v>
      </c>
      <c r="M42" s="410">
        <f t="shared" si="0"/>
        <v>34221</v>
      </c>
      <c r="N42" s="410">
        <f t="shared" si="1"/>
        <v>0</v>
      </c>
      <c r="O42" s="450"/>
      <c r="P42" s="410"/>
      <c r="Q42" s="410"/>
      <c r="R42" s="410"/>
    </row>
    <row r="43" spans="1:18" x14ac:dyDescent="0.2">
      <c r="A43" s="417" t="s">
        <v>648</v>
      </c>
      <c r="B43" s="411" t="s">
        <v>580</v>
      </c>
      <c r="C43" s="427"/>
      <c r="D43" s="427"/>
      <c r="E43" s="448"/>
      <c r="F43" s="448"/>
      <c r="G43" s="448"/>
      <c r="H43" s="448"/>
      <c r="I43" s="448"/>
      <c r="J43" s="448"/>
      <c r="K43" s="448"/>
      <c r="L43" s="448"/>
      <c r="M43" s="410">
        <f t="shared" si="0"/>
        <v>0</v>
      </c>
      <c r="N43" s="410">
        <f t="shared" si="1"/>
        <v>0</v>
      </c>
      <c r="O43" s="410"/>
    </row>
    <row r="44" spans="1:18" x14ac:dyDescent="0.2">
      <c r="A44" s="411" t="s">
        <v>569</v>
      </c>
      <c r="B44" s="411"/>
      <c r="C44" s="427">
        <f>C48+C53</f>
        <v>242856</v>
      </c>
      <c r="D44" s="427">
        <f>D48+D53</f>
        <v>117218</v>
      </c>
      <c r="E44" s="427">
        <f>E48+E53</f>
        <v>21788</v>
      </c>
      <c r="F44" s="427">
        <f>F48+F53</f>
        <v>94349</v>
      </c>
      <c r="G44" s="427">
        <f>G48+G53</f>
        <v>120</v>
      </c>
      <c r="H44" s="427"/>
      <c r="I44" s="427">
        <f>I48+I53</f>
        <v>9381</v>
      </c>
      <c r="J44" s="427"/>
      <c r="K44" s="427"/>
      <c r="L44" s="427"/>
      <c r="M44" s="410">
        <f t="shared" si="0"/>
        <v>242856</v>
      </c>
      <c r="N44" s="410">
        <f t="shared" si="1"/>
        <v>0</v>
      </c>
      <c r="O44" s="410"/>
    </row>
    <row r="45" spans="1:18" x14ac:dyDescent="0.2">
      <c r="A45" s="411" t="s">
        <v>578</v>
      </c>
      <c r="B45" s="411"/>
      <c r="C45" s="427">
        <f t="shared" ref="C45:L46" si="14">C50+C54+C60</f>
        <v>55069</v>
      </c>
      <c r="D45" s="427">
        <f t="shared" si="14"/>
        <v>38734</v>
      </c>
      <c r="E45" s="427">
        <f t="shared" si="14"/>
        <v>6902</v>
      </c>
      <c r="F45" s="427">
        <f t="shared" si="14"/>
        <v>7435</v>
      </c>
      <c r="G45" s="427">
        <f t="shared" si="14"/>
        <v>0</v>
      </c>
      <c r="H45" s="427">
        <f t="shared" si="14"/>
        <v>855</v>
      </c>
      <c r="I45" s="427">
        <f t="shared" si="14"/>
        <v>1143</v>
      </c>
      <c r="J45" s="427">
        <f t="shared" si="14"/>
        <v>0</v>
      </c>
      <c r="K45" s="427">
        <f t="shared" si="14"/>
        <v>0</v>
      </c>
      <c r="L45" s="427">
        <f t="shared" si="14"/>
        <v>0</v>
      </c>
      <c r="M45" s="410">
        <f t="shared" si="0"/>
        <v>55069</v>
      </c>
      <c r="N45" s="410">
        <f t="shared" si="1"/>
        <v>0</v>
      </c>
      <c r="O45" s="410"/>
    </row>
    <row r="46" spans="1:18" x14ac:dyDescent="0.2">
      <c r="A46" s="413" t="s">
        <v>573</v>
      </c>
      <c r="B46" s="413"/>
      <c r="C46" s="449">
        <f t="shared" si="14"/>
        <v>297925</v>
      </c>
      <c r="D46" s="449">
        <f t="shared" si="14"/>
        <v>155952</v>
      </c>
      <c r="E46" s="449">
        <f t="shared" si="14"/>
        <v>28690</v>
      </c>
      <c r="F46" s="449">
        <f t="shared" si="14"/>
        <v>101784</v>
      </c>
      <c r="G46" s="449">
        <f t="shared" si="14"/>
        <v>120</v>
      </c>
      <c r="H46" s="449">
        <f t="shared" si="14"/>
        <v>855</v>
      </c>
      <c r="I46" s="449">
        <f t="shared" si="14"/>
        <v>10524</v>
      </c>
      <c r="J46" s="449">
        <f t="shared" si="14"/>
        <v>0</v>
      </c>
      <c r="K46" s="449">
        <f t="shared" si="14"/>
        <v>0</v>
      </c>
      <c r="L46" s="449">
        <f t="shared" si="14"/>
        <v>0</v>
      </c>
      <c r="M46" s="410">
        <f t="shared" si="0"/>
        <v>297925</v>
      </c>
      <c r="N46" s="410">
        <f t="shared" si="1"/>
        <v>0</v>
      </c>
      <c r="O46" s="410"/>
    </row>
    <row r="47" spans="1:18" x14ac:dyDescent="0.2">
      <c r="A47" s="428" t="s">
        <v>650</v>
      </c>
      <c r="B47" s="428"/>
      <c r="C47" s="427"/>
      <c r="D47" s="427"/>
      <c r="E47" s="427"/>
      <c r="F47" s="427"/>
      <c r="G47" s="427"/>
      <c r="H47" s="427"/>
      <c r="I47" s="427"/>
      <c r="J47" s="427"/>
      <c r="K47" s="427"/>
      <c r="L47" s="427"/>
      <c r="M47" s="410">
        <f t="shared" si="0"/>
        <v>0</v>
      </c>
      <c r="N47" s="410">
        <f t="shared" si="1"/>
        <v>0</v>
      </c>
      <c r="O47" s="410"/>
    </row>
    <row r="48" spans="1:18" x14ac:dyDescent="0.2">
      <c r="A48" s="411" t="s">
        <v>569</v>
      </c>
      <c r="B48" s="411"/>
      <c r="C48" s="427">
        <f>SUM(D48:L48)</f>
        <v>150934</v>
      </c>
      <c r="D48" s="427">
        <v>66836</v>
      </c>
      <c r="E48" s="427">
        <v>12225</v>
      </c>
      <c r="F48" s="427">
        <v>63867</v>
      </c>
      <c r="G48" s="427">
        <v>120</v>
      </c>
      <c r="H48" s="427"/>
      <c r="I48" s="427">
        <v>7886</v>
      </c>
      <c r="J48" s="427"/>
      <c r="K48" s="427"/>
      <c r="L48" s="427"/>
      <c r="M48" s="410">
        <f t="shared" si="0"/>
        <v>150934</v>
      </c>
      <c r="N48" s="410">
        <f t="shared" si="1"/>
        <v>0</v>
      </c>
      <c r="O48" s="410"/>
    </row>
    <row r="49" spans="1:15" x14ac:dyDescent="0.2">
      <c r="A49" s="411" t="s">
        <v>581</v>
      </c>
      <c r="B49" s="411"/>
      <c r="C49" s="427">
        <v>653</v>
      </c>
      <c r="D49" s="427"/>
      <c r="E49" s="427"/>
      <c r="F49" s="427">
        <v>653</v>
      </c>
      <c r="G49" s="427"/>
      <c r="H49" s="427"/>
      <c r="I49" s="427"/>
      <c r="J49" s="427"/>
      <c r="K49" s="427"/>
      <c r="L49" s="427"/>
      <c r="M49" s="410">
        <f t="shared" si="0"/>
        <v>653</v>
      </c>
      <c r="N49" s="410">
        <f t="shared" si="1"/>
        <v>0</v>
      </c>
      <c r="O49" s="410"/>
    </row>
    <row r="50" spans="1:15" x14ac:dyDescent="0.2">
      <c r="A50" s="411" t="s">
        <v>578</v>
      </c>
      <c r="B50" s="411"/>
      <c r="C50" s="427">
        <f>SUM(C49)</f>
        <v>653</v>
      </c>
      <c r="D50" s="427">
        <f t="shared" ref="D50:L50" si="15">SUM(D49)</f>
        <v>0</v>
      </c>
      <c r="E50" s="427">
        <f t="shared" si="15"/>
        <v>0</v>
      </c>
      <c r="F50" s="427">
        <f t="shared" si="15"/>
        <v>653</v>
      </c>
      <c r="G50" s="427">
        <f t="shared" si="15"/>
        <v>0</v>
      </c>
      <c r="H50" s="427">
        <f t="shared" si="15"/>
        <v>0</v>
      </c>
      <c r="I50" s="427">
        <f t="shared" si="15"/>
        <v>0</v>
      </c>
      <c r="J50" s="427">
        <f t="shared" si="15"/>
        <v>0</v>
      </c>
      <c r="K50" s="427">
        <f t="shared" si="15"/>
        <v>0</v>
      </c>
      <c r="L50" s="427">
        <f t="shared" si="15"/>
        <v>0</v>
      </c>
      <c r="M50" s="410">
        <f t="shared" si="0"/>
        <v>653</v>
      </c>
      <c r="N50" s="410">
        <f t="shared" si="1"/>
        <v>0</v>
      </c>
      <c r="O50" s="410"/>
    </row>
    <row r="51" spans="1:15" x14ac:dyDescent="0.2">
      <c r="A51" s="413" t="s">
        <v>573</v>
      </c>
      <c r="B51" s="413"/>
      <c r="C51" s="449">
        <f>C48+C50</f>
        <v>151587</v>
      </c>
      <c r="D51" s="449">
        <f t="shared" ref="D51:L51" si="16">D48+D50</f>
        <v>66836</v>
      </c>
      <c r="E51" s="449">
        <f t="shared" si="16"/>
        <v>12225</v>
      </c>
      <c r="F51" s="449">
        <f t="shared" si="16"/>
        <v>64520</v>
      </c>
      <c r="G51" s="449">
        <f t="shared" si="16"/>
        <v>120</v>
      </c>
      <c r="H51" s="449">
        <f t="shared" si="16"/>
        <v>0</v>
      </c>
      <c r="I51" s="449">
        <f t="shared" si="16"/>
        <v>7886</v>
      </c>
      <c r="J51" s="449">
        <f t="shared" si="16"/>
        <v>0</v>
      </c>
      <c r="K51" s="449">
        <f t="shared" si="16"/>
        <v>0</v>
      </c>
      <c r="L51" s="449">
        <f t="shared" si="16"/>
        <v>0</v>
      </c>
      <c r="M51" s="410">
        <f t="shared" si="0"/>
        <v>151587</v>
      </c>
      <c r="N51" s="410">
        <f t="shared" si="1"/>
        <v>0</v>
      </c>
      <c r="O51" s="410"/>
    </row>
    <row r="52" spans="1:15" x14ac:dyDescent="0.2">
      <c r="A52" s="428" t="s">
        <v>651</v>
      </c>
      <c r="B52" s="428"/>
      <c r="C52" s="427"/>
      <c r="D52" s="427"/>
      <c r="E52" s="427"/>
      <c r="F52" s="427"/>
      <c r="G52" s="427"/>
      <c r="H52" s="427"/>
      <c r="I52" s="427"/>
      <c r="J52" s="427"/>
      <c r="K52" s="427"/>
      <c r="L52" s="427"/>
      <c r="M52" s="410">
        <f t="shared" si="0"/>
        <v>0</v>
      </c>
      <c r="N52" s="410">
        <f t="shared" si="1"/>
        <v>0</v>
      </c>
      <c r="O52" s="410"/>
    </row>
    <row r="53" spans="1:15" x14ac:dyDescent="0.2">
      <c r="A53" s="411" t="s">
        <v>569</v>
      </c>
      <c r="B53" s="411"/>
      <c r="C53" s="427">
        <f>SUM(D53:L53)</f>
        <v>91922</v>
      </c>
      <c r="D53" s="427">
        <v>50382</v>
      </c>
      <c r="E53" s="427">
        <v>9563</v>
      </c>
      <c r="F53" s="427">
        <v>30482</v>
      </c>
      <c r="G53" s="427"/>
      <c r="H53" s="427"/>
      <c r="I53" s="427">
        <v>1495</v>
      </c>
      <c r="J53" s="427"/>
      <c r="K53" s="427"/>
      <c r="L53" s="427"/>
      <c r="M53" s="410">
        <f t="shared" si="0"/>
        <v>91922</v>
      </c>
      <c r="N53" s="410">
        <f t="shared" si="1"/>
        <v>0</v>
      </c>
      <c r="O53" s="410"/>
    </row>
    <row r="54" spans="1:15" x14ac:dyDescent="0.2">
      <c r="A54" s="411" t="s">
        <v>578</v>
      </c>
      <c r="B54" s="411"/>
      <c r="C54" s="427">
        <v>0</v>
      </c>
      <c r="D54" s="427"/>
      <c r="E54" s="427"/>
      <c r="F54" s="427"/>
      <c r="G54" s="427"/>
      <c r="H54" s="427"/>
      <c r="I54" s="427"/>
      <c r="J54" s="427"/>
      <c r="K54" s="427"/>
      <c r="L54" s="427"/>
      <c r="M54" s="410">
        <f t="shared" si="0"/>
        <v>0</v>
      </c>
      <c r="N54" s="410">
        <f t="shared" si="1"/>
        <v>0</v>
      </c>
      <c r="O54" s="451"/>
    </row>
    <row r="55" spans="1:15" x14ac:dyDescent="0.2">
      <c r="A55" s="413" t="s">
        <v>573</v>
      </c>
      <c r="B55" s="413"/>
      <c r="C55" s="449">
        <f>C53+C54</f>
        <v>91922</v>
      </c>
      <c r="D55" s="449">
        <f t="shared" ref="D55:L55" si="17">D53+D54</f>
        <v>50382</v>
      </c>
      <c r="E55" s="449">
        <f t="shared" si="17"/>
        <v>9563</v>
      </c>
      <c r="F55" s="449">
        <f t="shared" si="17"/>
        <v>30482</v>
      </c>
      <c r="G55" s="449">
        <f t="shared" si="17"/>
        <v>0</v>
      </c>
      <c r="H55" s="449">
        <f t="shared" si="17"/>
        <v>0</v>
      </c>
      <c r="I55" s="449">
        <f t="shared" si="17"/>
        <v>1495</v>
      </c>
      <c r="J55" s="449">
        <f t="shared" si="17"/>
        <v>0</v>
      </c>
      <c r="K55" s="449">
        <f t="shared" si="17"/>
        <v>0</v>
      </c>
      <c r="L55" s="449">
        <f t="shared" si="17"/>
        <v>0</v>
      </c>
      <c r="M55" s="410">
        <f t="shared" si="0"/>
        <v>91922</v>
      </c>
      <c r="N55" s="410">
        <f t="shared" si="1"/>
        <v>0</v>
      </c>
      <c r="O55" s="451"/>
    </row>
    <row r="56" spans="1:15" x14ac:dyDescent="0.2">
      <c r="A56" s="418" t="s">
        <v>583</v>
      </c>
      <c r="B56" s="411"/>
      <c r="C56" s="427"/>
      <c r="D56" s="427"/>
      <c r="E56" s="427"/>
      <c r="F56" s="427"/>
      <c r="G56" s="427"/>
      <c r="H56" s="427"/>
      <c r="I56" s="427"/>
      <c r="J56" s="427"/>
      <c r="K56" s="427"/>
      <c r="L56" s="427"/>
      <c r="M56" s="410">
        <f t="shared" si="0"/>
        <v>0</v>
      </c>
      <c r="N56" s="410">
        <f t="shared" si="1"/>
        <v>0</v>
      </c>
      <c r="O56" s="451"/>
    </row>
    <row r="57" spans="1:15" x14ac:dyDescent="0.2">
      <c r="A57" s="411" t="s">
        <v>569</v>
      </c>
      <c r="B57" s="411"/>
      <c r="C57" s="427">
        <v>0</v>
      </c>
      <c r="D57" s="427"/>
      <c r="E57" s="427"/>
      <c r="F57" s="427"/>
      <c r="G57" s="427"/>
      <c r="H57" s="427"/>
      <c r="I57" s="427"/>
      <c r="J57" s="427"/>
      <c r="K57" s="427"/>
      <c r="L57" s="427"/>
      <c r="M57" s="410">
        <f t="shared" si="0"/>
        <v>0</v>
      </c>
      <c r="N57" s="410">
        <f t="shared" si="1"/>
        <v>0</v>
      </c>
      <c r="O57" s="451"/>
    </row>
    <row r="58" spans="1:15" x14ac:dyDescent="0.2">
      <c r="A58" s="411" t="s">
        <v>584</v>
      </c>
      <c r="B58" s="411"/>
      <c r="C58" s="427">
        <v>46483</v>
      </c>
      <c r="D58" s="427">
        <v>30801</v>
      </c>
      <c r="E58" s="427">
        <v>6902</v>
      </c>
      <c r="F58" s="427">
        <v>6782</v>
      </c>
      <c r="G58" s="427"/>
      <c r="H58" s="427">
        <v>855</v>
      </c>
      <c r="I58" s="427">
        <v>1143</v>
      </c>
      <c r="J58" s="427"/>
      <c r="K58" s="427"/>
      <c r="L58" s="427"/>
      <c r="M58" s="410">
        <f t="shared" si="0"/>
        <v>46483</v>
      </c>
      <c r="N58" s="410">
        <f t="shared" si="1"/>
        <v>0</v>
      </c>
      <c r="O58" s="451"/>
    </row>
    <row r="59" spans="1:15" x14ac:dyDescent="0.2">
      <c r="A59" s="411" t="s">
        <v>585</v>
      </c>
      <c r="B59" s="411"/>
      <c r="C59" s="427">
        <v>7933</v>
      </c>
      <c r="D59" s="427">
        <v>7933</v>
      </c>
      <c r="E59" s="427"/>
      <c r="F59" s="427"/>
      <c r="G59" s="427"/>
      <c r="H59" s="427"/>
      <c r="I59" s="427"/>
      <c r="J59" s="427"/>
      <c r="K59" s="427"/>
      <c r="L59" s="427"/>
      <c r="M59" s="410">
        <f t="shared" si="0"/>
        <v>7933</v>
      </c>
      <c r="N59" s="410">
        <f t="shared" si="1"/>
        <v>0</v>
      </c>
      <c r="O59" s="451"/>
    </row>
    <row r="60" spans="1:15" x14ac:dyDescent="0.2">
      <c r="A60" s="411" t="s">
        <v>578</v>
      </c>
      <c r="B60" s="411"/>
      <c r="C60" s="427">
        <f>SUM(C58:C59)</f>
        <v>54416</v>
      </c>
      <c r="D60" s="427">
        <f t="shared" ref="D60:L60" si="18">SUM(D58:D59)</f>
        <v>38734</v>
      </c>
      <c r="E60" s="427">
        <f t="shared" si="18"/>
        <v>6902</v>
      </c>
      <c r="F60" s="427">
        <f t="shared" si="18"/>
        <v>6782</v>
      </c>
      <c r="G60" s="427">
        <f t="shared" si="18"/>
        <v>0</v>
      </c>
      <c r="H60" s="427">
        <f t="shared" si="18"/>
        <v>855</v>
      </c>
      <c r="I60" s="427">
        <f t="shared" si="18"/>
        <v>1143</v>
      </c>
      <c r="J60" s="427">
        <f t="shared" si="18"/>
        <v>0</v>
      </c>
      <c r="K60" s="427">
        <f t="shared" si="18"/>
        <v>0</v>
      </c>
      <c r="L60" s="427">
        <f t="shared" si="18"/>
        <v>0</v>
      </c>
      <c r="M60" s="410">
        <f t="shared" si="0"/>
        <v>54416</v>
      </c>
      <c r="N60" s="410">
        <f t="shared" si="1"/>
        <v>0</v>
      </c>
      <c r="O60" s="451"/>
    </row>
    <row r="61" spans="1:15" x14ac:dyDescent="0.2">
      <c r="A61" s="413" t="s">
        <v>573</v>
      </c>
      <c r="B61" s="413"/>
      <c r="C61" s="449">
        <f>C57+C60</f>
        <v>54416</v>
      </c>
      <c r="D61" s="449">
        <f t="shared" ref="D61:L61" si="19">D57+D60</f>
        <v>38734</v>
      </c>
      <c r="E61" s="449">
        <f t="shared" si="19"/>
        <v>6902</v>
      </c>
      <c r="F61" s="449">
        <f t="shared" si="19"/>
        <v>6782</v>
      </c>
      <c r="G61" s="449">
        <f t="shared" si="19"/>
        <v>0</v>
      </c>
      <c r="H61" s="449">
        <f t="shared" si="19"/>
        <v>855</v>
      </c>
      <c r="I61" s="449">
        <f t="shared" si="19"/>
        <v>1143</v>
      </c>
      <c r="J61" s="449">
        <f t="shared" si="19"/>
        <v>0</v>
      </c>
      <c r="K61" s="449">
        <f t="shared" si="19"/>
        <v>0</v>
      </c>
      <c r="L61" s="449">
        <f t="shared" si="19"/>
        <v>0</v>
      </c>
      <c r="M61" s="410">
        <f t="shared" si="0"/>
        <v>54416</v>
      </c>
      <c r="N61" s="410">
        <f t="shared" si="1"/>
        <v>0</v>
      </c>
      <c r="O61" s="451"/>
    </row>
    <row r="62" spans="1:15" x14ac:dyDescent="0.2">
      <c r="A62" s="417" t="s">
        <v>631</v>
      </c>
      <c r="B62" s="411" t="s">
        <v>568</v>
      </c>
      <c r="C62" s="427"/>
      <c r="D62" s="427"/>
      <c r="E62" s="427"/>
      <c r="F62" s="427"/>
      <c r="G62" s="427"/>
      <c r="H62" s="427"/>
      <c r="I62" s="427"/>
      <c r="J62" s="427"/>
      <c r="K62" s="427"/>
      <c r="L62" s="427"/>
      <c r="M62" s="410">
        <f t="shared" si="0"/>
        <v>0</v>
      </c>
      <c r="N62" s="410">
        <f t="shared" si="1"/>
        <v>0</v>
      </c>
      <c r="O62" s="451"/>
    </row>
    <row r="63" spans="1:15" x14ac:dyDescent="0.2">
      <c r="A63" s="411" t="s">
        <v>569</v>
      </c>
      <c r="B63" s="452"/>
      <c r="C63" s="427">
        <f>SUM(D63:L63)</f>
        <v>72615</v>
      </c>
      <c r="D63" s="427">
        <v>48735</v>
      </c>
      <c r="E63" s="427">
        <v>8929</v>
      </c>
      <c r="F63" s="427">
        <v>14443</v>
      </c>
      <c r="G63" s="427"/>
      <c r="H63" s="427"/>
      <c r="I63" s="427">
        <v>508</v>
      </c>
      <c r="J63" s="427"/>
      <c r="K63" s="427"/>
      <c r="L63" s="427"/>
      <c r="M63" s="410">
        <f t="shared" si="0"/>
        <v>72615</v>
      </c>
      <c r="N63" s="410">
        <f t="shared" si="1"/>
        <v>0</v>
      </c>
      <c r="O63" s="451"/>
    </row>
    <row r="64" spans="1:15" x14ac:dyDescent="0.2">
      <c r="A64" s="411" t="s">
        <v>570</v>
      </c>
      <c r="B64" s="452"/>
      <c r="C64" s="427">
        <v>98</v>
      </c>
      <c r="D64" s="427"/>
      <c r="E64" s="427"/>
      <c r="F64" s="427">
        <v>98</v>
      </c>
      <c r="G64" s="427"/>
      <c r="H64" s="427"/>
      <c r="I64" s="427"/>
      <c r="J64" s="427"/>
      <c r="K64" s="427"/>
      <c r="L64" s="427"/>
      <c r="M64" s="410">
        <f t="shared" si="0"/>
        <v>98</v>
      </c>
      <c r="N64" s="410">
        <f t="shared" si="1"/>
        <v>0</v>
      </c>
      <c r="O64" s="451"/>
    </row>
    <row r="65" spans="1:15" x14ac:dyDescent="0.2">
      <c r="A65" s="411" t="s">
        <v>578</v>
      </c>
      <c r="B65" s="452"/>
      <c r="C65" s="427">
        <f>SUM(C64)</f>
        <v>98</v>
      </c>
      <c r="D65" s="427">
        <f t="shared" ref="D65:L65" si="20">SUM(D64)</f>
        <v>0</v>
      </c>
      <c r="E65" s="427">
        <f t="shared" si="20"/>
        <v>0</v>
      </c>
      <c r="F65" s="427">
        <f t="shared" si="20"/>
        <v>98</v>
      </c>
      <c r="G65" s="427">
        <f t="shared" si="20"/>
        <v>0</v>
      </c>
      <c r="H65" s="427">
        <f t="shared" si="20"/>
        <v>0</v>
      </c>
      <c r="I65" s="427">
        <f t="shared" si="20"/>
        <v>0</v>
      </c>
      <c r="J65" s="427">
        <f t="shared" si="20"/>
        <v>0</v>
      </c>
      <c r="K65" s="427">
        <f t="shared" si="20"/>
        <v>0</v>
      </c>
      <c r="L65" s="427">
        <f t="shared" si="20"/>
        <v>0</v>
      </c>
      <c r="M65" s="410">
        <f t="shared" si="0"/>
        <v>98</v>
      </c>
      <c r="N65" s="410">
        <f t="shared" si="1"/>
        <v>0</v>
      </c>
      <c r="O65" s="451"/>
    </row>
    <row r="66" spans="1:15" x14ac:dyDescent="0.2">
      <c r="A66" s="413" t="s">
        <v>573</v>
      </c>
      <c r="B66" s="453"/>
      <c r="C66" s="449">
        <f>C63+C65</f>
        <v>72713</v>
      </c>
      <c r="D66" s="449">
        <f t="shared" ref="D66:L66" si="21">D63+D65</f>
        <v>48735</v>
      </c>
      <c r="E66" s="449">
        <f t="shared" si="21"/>
        <v>8929</v>
      </c>
      <c r="F66" s="449">
        <f t="shared" si="21"/>
        <v>14541</v>
      </c>
      <c r="G66" s="449">
        <f t="shared" si="21"/>
        <v>0</v>
      </c>
      <c r="H66" s="449">
        <f t="shared" si="21"/>
        <v>0</v>
      </c>
      <c r="I66" s="449">
        <f t="shared" si="21"/>
        <v>508</v>
      </c>
      <c r="J66" s="449">
        <f t="shared" si="21"/>
        <v>0</v>
      </c>
      <c r="K66" s="449">
        <f t="shared" si="21"/>
        <v>0</v>
      </c>
      <c r="L66" s="449">
        <f t="shared" si="21"/>
        <v>0</v>
      </c>
      <c r="M66" s="410">
        <f t="shared" si="0"/>
        <v>72713</v>
      </c>
      <c r="N66" s="410">
        <f t="shared" si="1"/>
        <v>0</v>
      </c>
      <c r="O66" s="451"/>
    </row>
    <row r="67" spans="1:15" s="442" customFormat="1" ht="12.6" customHeight="1" x14ac:dyDescent="0.2">
      <c r="A67" s="420" t="s">
        <v>588</v>
      </c>
      <c r="B67" s="454"/>
      <c r="C67" s="427"/>
      <c r="D67" s="421"/>
      <c r="E67" s="421"/>
      <c r="F67" s="421"/>
      <c r="G67" s="421"/>
      <c r="H67" s="421"/>
      <c r="I67" s="421"/>
      <c r="J67" s="421"/>
      <c r="K67" s="421"/>
      <c r="L67" s="455"/>
      <c r="M67" s="410">
        <f t="shared" si="0"/>
        <v>0</v>
      </c>
      <c r="N67" s="410">
        <f t="shared" si="1"/>
        <v>0</v>
      </c>
      <c r="O67" s="451"/>
    </row>
    <row r="68" spans="1:15" s="442" customFormat="1" ht="12.6" customHeight="1" x14ac:dyDescent="0.2">
      <c r="A68" s="411" t="s">
        <v>569</v>
      </c>
      <c r="B68" s="456"/>
      <c r="C68" s="427">
        <f>C72+C76+C80+C84+C89</f>
        <v>175492</v>
      </c>
      <c r="D68" s="427">
        <f t="shared" ref="D68:I68" si="22">D72+D76+D80+D84+D89</f>
        <v>71817</v>
      </c>
      <c r="E68" s="427">
        <f t="shared" si="22"/>
        <v>12791</v>
      </c>
      <c r="F68" s="427">
        <f t="shared" si="22"/>
        <v>54333</v>
      </c>
      <c r="G68" s="427"/>
      <c r="H68" s="427">
        <f t="shared" si="22"/>
        <v>27850</v>
      </c>
      <c r="I68" s="427">
        <f t="shared" si="22"/>
        <v>8701</v>
      </c>
      <c r="J68" s="427"/>
      <c r="K68" s="427"/>
      <c r="L68" s="427"/>
      <c r="M68" s="410">
        <f t="shared" si="0"/>
        <v>175492</v>
      </c>
      <c r="N68" s="410">
        <f t="shared" si="1"/>
        <v>0</v>
      </c>
      <c r="O68" s="451"/>
    </row>
    <row r="69" spans="1:15" s="442" customFormat="1" ht="12.6" customHeight="1" x14ac:dyDescent="0.2">
      <c r="A69" s="411" t="s">
        <v>578</v>
      </c>
      <c r="B69" s="456"/>
      <c r="C69" s="427">
        <f>C73+C77+C81+C86+C90</f>
        <v>3624</v>
      </c>
      <c r="D69" s="427">
        <f t="shared" ref="D69:L70" si="23">D73+D77+D81+D86+D90</f>
        <v>0</v>
      </c>
      <c r="E69" s="427">
        <f t="shared" si="23"/>
        <v>0</v>
      </c>
      <c r="F69" s="427">
        <f t="shared" si="23"/>
        <v>-2326</v>
      </c>
      <c r="G69" s="427">
        <f t="shared" si="23"/>
        <v>0</v>
      </c>
      <c r="H69" s="427">
        <f t="shared" si="23"/>
        <v>5950</v>
      </c>
      <c r="I69" s="427">
        <f t="shared" si="23"/>
        <v>0</v>
      </c>
      <c r="J69" s="427">
        <f t="shared" si="23"/>
        <v>0</v>
      </c>
      <c r="K69" s="427">
        <f t="shared" si="23"/>
        <v>0</v>
      </c>
      <c r="L69" s="427">
        <f t="shared" si="23"/>
        <v>0</v>
      </c>
      <c r="M69" s="410">
        <f t="shared" si="0"/>
        <v>3624</v>
      </c>
      <c r="N69" s="410">
        <f t="shared" si="1"/>
        <v>0</v>
      </c>
      <c r="O69" s="451"/>
    </row>
    <row r="70" spans="1:15" s="442" customFormat="1" ht="12.6" customHeight="1" x14ac:dyDescent="0.2">
      <c r="A70" s="411" t="s">
        <v>573</v>
      </c>
      <c r="B70" s="456"/>
      <c r="C70" s="427">
        <f>C74+C78+C82+C87+C91</f>
        <v>179116</v>
      </c>
      <c r="D70" s="427">
        <f t="shared" si="23"/>
        <v>71817</v>
      </c>
      <c r="E70" s="427">
        <f t="shared" si="23"/>
        <v>12791</v>
      </c>
      <c r="F70" s="427">
        <f t="shared" si="23"/>
        <v>52007</v>
      </c>
      <c r="G70" s="427">
        <f t="shared" si="23"/>
        <v>0</v>
      </c>
      <c r="H70" s="427">
        <f t="shared" si="23"/>
        <v>33800</v>
      </c>
      <c r="I70" s="427">
        <f t="shared" si="23"/>
        <v>8701</v>
      </c>
      <c r="J70" s="427">
        <f t="shared" si="23"/>
        <v>0</v>
      </c>
      <c r="K70" s="427">
        <f t="shared" si="23"/>
        <v>0</v>
      </c>
      <c r="L70" s="427">
        <f t="shared" si="23"/>
        <v>0</v>
      </c>
      <c r="M70" s="410">
        <f t="shared" si="0"/>
        <v>179116</v>
      </c>
      <c r="N70" s="410">
        <f t="shared" si="1"/>
        <v>0</v>
      </c>
      <c r="O70" s="410"/>
    </row>
    <row r="71" spans="1:15" x14ac:dyDescent="0.2">
      <c r="A71" s="423" t="s">
        <v>589</v>
      </c>
      <c r="B71" s="411" t="s">
        <v>580</v>
      </c>
      <c r="C71" s="427"/>
      <c r="D71" s="421"/>
      <c r="E71" s="421"/>
      <c r="F71" s="421"/>
      <c r="G71" s="421"/>
      <c r="H71" s="421"/>
      <c r="I71" s="421"/>
      <c r="J71" s="421"/>
      <c r="K71" s="421"/>
      <c r="L71" s="437"/>
      <c r="M71" s="410">
        <f t="shared" si="0"/>
        <v>0</v>
      </c>
      <c r="N71" s="410">
        <f t="shared" si="1"/>
        <v>0</v>
      </c>
      <c r="O71" s="410"/>
    </row>
    <row r="72" spans="1:15" x14ac:dyDescent="0.2">
      <c r="A72" s="411" t="s">
        <v>569</v>
      </c>
      <c r="B72" s="422"/>
      <c r="C72" s="427">
        <f>SUM(D72:L72)</f>
        <v>72434</v>
      </c>
      <c r="D72" s="421">
        <v>32255</v>
      </c>
      <c r="E72" s="421">
        <v>5756</v>
      </c>
      <c r="F72" s="421">
        <v>28708</v>
      </c>
      <c r="G72" s="421"/>
      <c r="H72" s="421"/>
      <c r="I72" s="421">
        <v>5715</v>
      </c>
      <c r="J72" s="421"/>
      <c r="K72" s="421"/>
      <c r="L72" s="437"/>
      <c r="M72" s="410">
        <f t="shared" si="0"/>
        <v>72434</v>
      </c>
      <c r="N72" s="410">
        <f t="shared" si="1"/>
        <v>0</v>
      </c>
      <c r="O72" s="410"/>
    </row>
    <row r="73" spans="1:15" x14ac:dyDescent="0.2">
      <c r="A73" s="411" t="s">
        <v>578</v>
      </c>
      <c r="B73" s="422"/>
      <c r="C73" s="427"/>
      <c r="D73" s="427"/>
      <c r="E73" s="427"/>
      <c r="F73" s="427"/>
      <c r="G73" s="427"/>
      <c r="H73" s="427"/>
      <c r="I73" s="427"/>
      <c r="J73" s="427"/>
      <c r="K73" s="427"/>
      <c r="L73" s="427"/>
      <c r="M73" s="410">
        <f t="shared" si="0"/>
        <v>0</v>
      </c>
      <c r="N73" s="410">
        <f t="shared" si="1"/>
        <v>0</v>
      </c>
      <c r="O73" s="410"/>
    </row>
    <row r="74" spans="1:15" x14ac:dyDescent="0.2">
      <c r="A74" s="411" t="s">
        <v>573</v>
      </c>
      <c r="B74" s="422"/>
      <c r="C74" s="427">
        <f>C72+C73</f>
        <v>72434</v>
      </c>
      <c r="D74" s="427">
        <f t="shared" ref="D74:L74" si="24">D72+D73</f>
        <v>32255</v>
      </c>
      <c r="E74" s="427">
        <f t="shared" si="24"/>
        <v>5756</v>
      </c>
      <c r="F74" s="427">
        <f t="shared" si="24"/>
        <v>28708</v>
      </c>
      <c r="G74" s="427">
        <f t="shared" si="24"/>
        <v>0</v>
      </c>
      <c r="H74" s="427">
        <f t="shared" si="24"/>
        <v>0</v>
      </c>
      <c r="I74" s="427">
        <f t="shared" si="24"/>
        <v>5715</v>
      </c>
      <c r="J74" s="427">
        <f t="shared" si="24"/>
        <v>0</v>
      </c>
      <c r="K74" s="427">
        <f t="shared" si="24"/>
        <v>0</v>
      </c>
      <c r="L74" s="427">
        <f t="shared" si="24"/>
        <v>0</v>
      </c>
      <c r="M74" s="410">
        <f t="shared" si="0"/>
        <v>72434</v>
      </c>
      <c r="N74" s="410">
        <f t="shared" si="1"/>
        <v>0</v>
      </c>
      <c r="O74" s="410"/>
    </row>
    <row r="75" spans="1:15" x14ac:dyDescent="0.2">
      <c r="A75" s="423" t="s">
        <v>632</v>
      </c>
      <c r="B75" s="411" t="s">
        <v>568</v>
      </c>
      <c r="C75" s="427"/>
      <c r="D75" s="421"/>
      <c r="E75" s="421"/>
      <c r="F75" s="421"/>
      <c r="G75" s="421"/>
      <c r="H75" s="421"/>
      <c r="I75" s="421"/>
      <c r="J75" s="421"/>
      <c r="K75" s="421"/>
      <c r="L75" s="421"/>
      <c r="M75" s="410">
        <f t="shared" si="0"/>
        <v>0</v>
      </c>
      <c r="N75" s="410">
        <f t="shared" si="1"/>
        <v>0</v>
      </c>
      <c r="O75" s="410"/>
    </row>
    <row r="76" spans="1:15" x14ac:dyDescent="0.2">
      <c r="A76" s="411" t="s">
        <v>569</v>
      </c>
      <c r="B76" s="422"/>
      <c r="C76" s="427">
        <f t="shared" ref="C76:C93" si="25">SUM(D76:L76)</f>
        <v>13520</v>
      </c>
      <c r="D76" s="421">
        <v>7346</v>
      </c>
      <c r="E76" s="421">
        <v>1308</v>
      </c>
      <c r="F76" s="421">
        <v>4485</v>
      </c>
      <c r="G76" s="421"/>
      <c r="H76" s="421"/>
      <c r="I76" s="421">
        <v>381</v>
      </c>
      <c r="J76" s="421"/>
      <c r="K76" s="421"/>
      <c r="L76" s="421"/>
      <c r="M76" s="410">
        <f t="shared" si="0"/>
        <v>13520</v>
      </c>
      <c r="N76" s="410">
        <f t="shared" si="1"/>
        <v>0</v>
      </c>
      <c r="O76" s="410"/>
    </row>
    <row r="77" spans="1:15" x14ac:dyDescent="0.2">
      <c r="A77" s="411" t="s">
        <v>578</v>
      </c>
      <c r="B77" s="422"/>
      <c r="C77" s="427"/>
      <c r="D77" s="427"/>
      <c r="E77" s="427"/>
      <c r="F77" s="427"/>
      <c r="G77" s="427"/>
      <c r="H77" s="427"/>
      <c r="I77" s="427"/>
      <c r="J77" s="427"/>
      <c r="K77" s="427"/>
      <c r="L77" s="427"/>
      <c r="M77" s="410">
        <f t="shared" si="0"/>
        <v>0</v>
      </c>
      <c r="N77" s="410">
        <f t="shared" si="1"/>
        <v>0</v>
      </c>
      <c r="O77" s="410"/>
    </row>
    <row r="78" spans="1:15" x14ac:dyDescent="0.2">
      <c r="A78" s="411" t="s">
        <v>573</v>
      </c>
      <c r="B78" s="422"/>
      <c r="C78" s="427">
        <f>C76+C77</f>
        <v>13520</v>
      </c>
      <c r="D78" s="427">
        <f t="shared" ref="D78:L78" si="26">D76+D77</f>
        <v>7346</v>
      </c>
      <c r="E78" s="427">
        <f t="shared" si="26"/>
        <v>1308</v>
      </c>
      <c r="F78" s="427">
        <f t="shared" si="26"/>
        <v>4485</v>
      </c>
      <c r="G78" s="427">
        <f t="shared" si="26"/>
        <v>0</v>
      </c>
      <c r="H78" s="427">
        <f t="shared" si="26"/>
        <v>0</v>
      </c>
      <c r="I78" s="427">
        <f t="shared" si="26"/>
        <v>381</v>
      </c>
      <c r="J78" s="427">
        <f t="shared" si="26"/>
        <v>0</v>
      </c>
      <c r="K78" s="427">
        <f t="shared" si="26"/>
        <v>0</v>
      </c>
      <c r="L78" s="427">
        <f t="shared" si="26"/>
        <v>0</v>
      </c>
      <c r="M78" s="410">
        <f t="shared" ref="M78:M141" si="27">SUM(D78:L78)</f>
        <v>13520</v>
      </c>
      <c r="N78" s="410">
        <f t="shared" ref="N78:N141" si="28">M78-C78</f>
        <v>0</v>
      </c>
      <c r="O78" s="410"/>
    </row>
    <row r="79" spans="1:15" x14ac:dyDescent="0.2">
      <c r="A79" s="423" t="s">
        <v>591</v>
      </c>
      <c r="B79" s="411" t="s">
        <v>568</v>
      </c>
      <c r="C79" s="427"/>
      <c r="D79" s="421"/>
      <c r="E79" s="421"/>
      <c r="F79" s="421"/>
      <c r="G79" s="421"/>
      <c r="H79" s="421"/>
      <c r="I79" s="421"/>
      <c r="J79" s="421"/>
      <c r="K79" s="421"/>
      <c r="L79" s="421"/>
      <c r="M79" s="410">
        <f t="shared" si="27"/>
        <v>0</v>
      </c>
      <c r="N79" s="410">
        <f t="shared" si="28"/>
        <v>0</v>
      </c>
      <c r="O79" s="410"/>
    </row>
    <row r="80" spans="1:15" x14ac:dyDescent="0.2">
      <c r="A80" s="411" t="s">
        <v>569</v>
      </c>
      <c r="B80" s="422"/>
      <c r="C80" s="427">
        <f t="shared" si="25"/>
        <v>12607</v>
      </c>
      <c r="D80" s="421">
        <v>5498</v>
      </c>
      <c r="E80" s="421">
        <v>984</v>
      </c>
      <c r="F80" s="421">
        <v>4791</v>
      </c>
      <c r="G80" s="421"/>
      <c r="H80" s="421"/>
      <c r="I80" s="421">
        <v>1334</v>
      </c>
      <c r="J80" s="421"/>
      <c r="K80" s="421"/>
      <c r="L80" s="421"/>
      <c r="M80" s="410">
        <f t="shared" si="27"/>
        <v>12607</v>
      </c>
      <c r="N80" s="410">
        <f t="shared" si="28"/>
        <v>0</v>
      </c>
      <c r="O80" s="410"/>
    </row>
    <row r="81" spans="1:15" x14ac:dyDescent="0.2">
      <c r="A81" s="411" t="s">
        <v>578</v>
      </c>
      <c r="B81" s="422"/>
      <c r="C81" s="427"/>
      <c r="D81" s="427"/>
      <c r="E81" s="427"/>
      <c r="F81" s="427"/>
      <c r="G81" s="427"/>
      <c r="H81" s="427"/>
      <c r="I81" s="427"/>
      <c r="J81" s="427"/>
      <c r="K81" s="427"/>
      <c r="L81" s="427"/>
      <c r="M81" s="410">
        <f t="shared" si="27"/>
        <v>0</v>
      </c>
      <c r="N81" s="410">
        <f t="shared" si="28"/>
        <v>0</v>
      </c>
      <c r="O81" s="410"/>
    </row>
    <row r="82" spans="1:15" x14ac:dyDescent="0.2">
      <c r="A82" s="411" t="s">
        <v>573</v>
      </c>
      <c r="B82" s="422"/>
      <c r="C82" s="427">
        <f>C80+C81</f>
        <v>12607</v>
      </c>
      <c r="D82" s="427">
        <f t="shared" ref="D82:L82" si="29">D80+D81</f>
        <v>5498</v>
      </c>
      <c r="E82" s="427">
        <f t="shared" si="29"/>
        <v>984</v>
      </c>
      <c r="F82" s="427">
        <f t="shared" si="29"/>
        <v>4791</v>
      </c>
      <c r="G82" s="427">
        <f t="shared" si="29"/>
        <v>0</v>
      </c>
      <c r="H82" s="427">
        <f t="shared" si="29"/>
        <v>0</v>
      </c>
      <c r="I82" s="427">
        <f t="shared" si="29"/>
        <v>1334</v>
      </c>
      <c r="J82" s="427">
        <f t="shared" si="29"/>
        <v>0</v>
      </c>
      <c r="K82" s="427">
        <f t="shared" si="29"/>
        <v>0</v>
      </c>
      <c r="L82" s="427">
        <f t="shared" si="29"/>
        <v>0</v>
      </c>
      <c r="M82" s="410">
        <f t="shared" si="27"/>
        <v>12607</v>
      </c>
      <c r="N82" s="410">
        <f t="shared" si="28"/>
        <v>0</v>
      </c>
      <c r="O82" s="410"/>
    </row>
    <row r="83" spans="1:15" x14ac:dyDescent="0.2">
      <c r="A83" s="423" t="s">
        <v>592</v>
      </c>
      <c r="B83" s="411" t="s">
        <v>568</v>
      </c>
      <c r="C83" s="427"/>
      <c r="D83" s="421"/>
      <c r="E83" s="421"/>
      <c r="F83" s="421"/>
      <c r="G83" s="421"/>
      <c r="H83" s="421"/>
      <c r="I83" s="421"/>
      <c r="J83" s="421"/>
      <c r="K83" s="421"/>
      <c r="L83" s="421"/>
      <c r="M83" s="410">
        <f t="shared" si="27"/>
        <v>0</v>
      </c>
      <c r="N83" s="410">
        <f t="shared" si="28"/>
        <v>0</v>
      </c>
      <c r="O83" s="410"/>
    </row>
    <row r="84" spans="1:15" x14ac:dyDescent="0.2">
      <c r="A84" s="411" t="s">
        <v>569</v>
      </c>
      <c r="B84" s="422"/>
      <c r="C84" s="427">
        <f t="shared" si="25"/>
        <v>73829</v>
      </c>
      <c r="D84" s="421">
        <v>26718</v>
      </c>
      <c r="E84" s="421">
        <v>4743</v>
      </c>
      <c r="F84" s="421">
        <v>14200</v>
      </c>
      <c r="G84" s="421"/>
      <c r="H84" s="421">
        <v>27850</v>
      </c>
      <c r="I84" s="421">
        <v>318</v>
      </c>
      <c r="J84" s="421"/>
      <c r="K84" s="421"/>
      <c r="L84" s="421"/>
      <c r="M84" s="410">
        <f t="shared" si="27"/>
        <v>73829</v>
      </c>
      <c r="N84" s="410">
        <f t="shared" si="28"/>
        <v>0</v>
      </c>
      <c r="O84" s="410"/>
    </row>
    <row r="85" spans="1:15" x14ac:dyDescent="0.2">
      <c r="A85" s="411" t="s">
        <v>570</v>
      </c>
      <c r="B85" s="422"/>
      <c r="C85" s="427">
        <v>3624</v>
      </c>
      <c r="D85" s="421"/>
      <c r="E85" s="421"/>
      <c r="F85" s="421">
        <v>-2326</v>
      </c>
      <c r="G85" s="421"/>
      <c r="H85" s="421">
        <v>5950</v>
      </c>
      <c r="I85" s="421"/>
      <c r="J85" s="421"/>
      <c r="K85" s="421"/>
      <c r="L85" s="421"/>
      <c r="M85" s="410">
        <f t="shared" si="27"/>
        <v>3624</v>
      </c>
      <c r="N85" s="410">
        <f t="shared" si="28"/>
        <v>0</v>
      </c>
      <c r="O85" s="410"/>
    </row>
    <row r="86" spans="1:15" x14ac:dyDescent="0.2">
      <c r="A86" s="411" t="s">
        <v>578</v>
      </c>
      <c r="B86" s="422"/>
      <c r="C86" s="427">
        <f>SUM(C85)</f>
        <v>3624</v>
      </c>
      <c r="D86" s="427">
        <f t="shared" ref="D86:L86" si="30">SUM(D85)</f>
        <v>0</v>
      </c>
      <c r="E86" s="427">
        <f t="shared" si="30"/>
        <v>0</v>
      </c>
      <c r="F86" s="427">
        <f t="shared" si="30"/>
        <v>-2326</v>
      </c>
      <c r="G86" s="427">
        <f t="shared" si="30"/>
        <v>0</v>
      </c>
      <c r="H86" s="427">
        <f t="shared" si="30"/>
        <v>5950</v>
      </c>
      <c r="I86" s="427">
        <f t="shared" si="30"/>
        <v>0</v>
      </c>
      <c r="J86" s="427">
        <f t="shared" si="30"/>
        <v>0</v>
      </c>
      <c r="K86" s="427">
        <f t="shared" si="30"/>
        <v>0</v>
      </c>
      <c r="L86" s="427">
        <f t="shared" si="30"/>
        <v>0</v>
      </c>
      <c r="M86" s="410">
        <f t="shared" si="27"/>
        <v>3624</v>
      </c>
      <c r="N86" s="410">
        <f t="shared" si="28"/>
        <v>0</v>
      </c>
      <c r="O86" s="410"/>
    </row>
    <row r="87" spans="1:15" x14ac:dyDescent="0.2">
      <c r="A87" s="411" t="s">
        <v>573</v>
      </c>
      <c r="B87" s="422"/>
      <c r="C87" s="427">
        <f>C84+C86</f>
        <v>77453</v>
      </c>
      <c r="D87" s="427">
        <f t="shared" ref="D87:L87" si="31">D84+D86</f>
        <v>26718</v>
      </c>
      <c r="E87" s="427">
        <f t="shared" si="31"/>
        <v>4743</v>
      </c>
      <c r="F87" s="427">
        <f t="shared" si="31"/>
        <v>11874</v>
      </c>
      <c r="G87" s="427">
        <f t="shared" si="31"/>
        <v>0</v>
      </c>
      <c r="H87" s="427">
        <f t="shared" si="31"/>
        <v>33800</v>
      </c>
      <c r="I87" s="427">
        <f t="shared" si="31"/>
        <v>318</v>
      </c>
      <c r="J87" s="427">
        <f t="shared" si="31"/>
        <v>0</v>
      </c>
      <c r="K87" s="427">
        <f t="shared" si="31"/>
        <v>0</v>
      </c>
      <c r="L87" s="427">
        <f t="shared" si="31"/>
        <v>0</v>
      </c>
      <c r="M87" s="410">
        <f t="shared" si="27"/>
        <v>77453</v>
      </c>
      <c r="N87" s="410">
        <f t="shared" si="28"/>
        <v>0</v>
      </c>
      <c r="O87" s="410"/>
    </row>
    <row r="88" spans="1:15" x14ac:dyDescent="0.2">
      <c r="A88" s="423" t="s">
        <v>633</v>
      </c>
      <c r="B88" s="411" t="s">
        <v>568</v>
      </c>
      <c r="C88" s="427"/>
      <c r="D88" s="421"/>
      <c r="E88" s="421"/>
      <c r="F88" s="421"/>
      <c r="G88" s="421"/>
      <c r="H88" s="421"/>
      <c r="I88" s="421"/>
      <c r="J88" s="421"/>
      <c r="K88" s="421"/>
      <c r="L88" s="421"/>
      <c r="M88" s="410">
        <f t="shared" si="27"/>
        <v>0</v>
      </c>
      <c r="N88" s="410">
        <f t="shared" si="28"/>
        <v>0</v>
      </c>
      <c r="O88" s="410"/>
    </row>
    <row r="89" spans="1:15" x14ac:dyDescent="0.2">
      <c r="A89" s="411" t="s">
        <v>569</v>
      </c>
      <c r="B89" s="422"/>
      <c r="C89" s="427">
        <f t="shared" si="25"/>
        <v>3102</v>
      </c>
      <c r="D89" s="421"/>
      <c r="E89" s="421"/>
      <c r="F89" s="421">
        <v>2149</v>
      </c>
      <c r="G89" s="421"/>
      <c r="H89" s="421"/>
      <c r="I89" s="421">
        <v>953</v>
      </c>
      <c r="J89" s="421"/>
      <c r="K89" s="421"/>
      <c r="L89" s="421"/>
      <c r="M89" s="410">
        <f t="shared" si="27"/>
        <v>3102</v>
      </c>
      <c r="N89" s="410">
        <f t="shared" si="28"/>
        <v>0</v>
      </c>
      <c r="O89" s="410"/>
    </row>
    <row r="90" spans="1:15" x14ac:dyDescent="0.2">
      <c r="A90" s="411" t="s">
        <v>578</v>
      </c>
      <c r="B90" s="422"/>
      <c r="C90" s="427"/>
      <c r="D90" s="427"/>
      <c r="E90" s="427"/>
      <c r="F90" s="427"/>
      <c r="G90" s="427"/>
      <c r="H90" s="427"/>
      <c r="I90" s="427"/>
      <c r="J90" s="427"/>
      <c r="K90" s="427"/>
      <c r="L90" s="427"/>
      <c r="M90" s="410">
        <f t="shared" si="27"/>
        <v>0</v>
      </c>
      <c r="N90" s="410">
        <f t="shared" si="28"/>
        <v>0</v>
      </c>
      <c r="O90" s="410"/>
    </row>
    <row r="91" spans="1:15" x14ac:dyDescent="0.2">
      <c r="A91" s="413" t="s">
        <v>573</v>
      </c>
      <c r="B91" s="424"/>
      <c r="C91" s="449">
        <f>C89+C90</f>
        <v>3102</v>
      </c>
      <c r="D91" s="449">
        <f t="shared" ref="D91:L91" si="32">D89+D90</f>
        <v>0</v>
      </c>
      <c r="E91" s="449">
        <f t="shared" si="32"/>
        <v>0</v>
      </c>
      <c r="F91" s="449">
        <f t="shared" si="32"/>
        <v>2149</v>
      </c>
      <c r="G91" s="449">
        <f t="shared" si="32"/>
        <v>0</v>
      </c>
      <c r="H91" s="449">
        <f t="shared" si="32"/>
        <v>0</v>
      </c>
      <c r="I91" s="449">
        <f t="shared" si="32"/>
        <v>953</v>
      </c>
      <c r="J91" s="449">
        <f t="shared" si="32"/>
        <v>0</v>
      </c>
      <c r="K91" s="449">
        <f t="shared" si="32"/>
        <v>0</v>
      </c>
      <c r="L91" s="449">
        <f t="shared" si="32"/>
        <v>0</v>
      </c>
      <c r="M91" s="410">
        <f t="shared" si="27"/>
        <v>3102</v>
      </c>
      <c r="N91" s="410">
        <f t="shared" si="28"/>
        <v>0</v>
      </c>
      <c r="O91" s="451"/>
    </row>
    <row r="92" spans="1:15" x14ac:dyDescent="0.2">
      <c r="A92" s="425" t="s">
        <v>634</v>
      </c>
      <c r="B92" s="411" t="s">
        <v>568</v>
      </c>
      <c r="C92" s="427"/>
      <c r="D92" s="421"/>
      <c r="E92" s="421"/>
      <c r="F92" s="421"/>
      <c r="G92" s="421"/>
      <c r="H92" s="421"/>
      <c r="I92" s="421"/>
      <c r="J92" s="421"/>
      <c r="K92" s="421"/>
      <c r="L92" s="421"/>
      <c r="M92" s="410">
        <f t="shared" si="27"/>
        <v>0</v>
      </c>
      <c r="N92" s="410">
        <f t="shared" si="28"/>
        <v>0</v>
      </c>
      <c r="O92" s="451"/>
    </row>
    <row r="93" spans="1:15" x14ac:dyDescent="0.2">
      <c r="A93" s="411" t="s">
        <v>569</v>
      </c>
      <c r="B93" s="422"/>
      <c r="C93" s="427">
        <f t="shared" si="25"/>
        <v>52157</v>
      </c>
      <c r="D93" s="421">
        <v>20844</v>
      </c>
      <c r="E93" s="421">
        <v>3521</v>
      </c>
      <c r="F93" s="421">
        <v>22458</v>
      </c>
      <c r="G93" s="421"/>
      <c r="H93" s="421"/>
      <c r="I93" s="421">
        <v>5334</v>
      </c>
      <c r="J93" s="421"/>
      <c r="K93" s="421"/>
      <c r="L93" s="421"/>
      <c r="M93" s="410">
        <f t="shared" si="27"/>
        <v>52157</v>
      </c>
      <c r="N93" s="410">
        <f t="shared" si="28"/>
        <v>0</v>
      </c>
      <c r="O93" s="451"/>
    </row>
    <row r="94" spans="1:15" x14ac:dyDescent="0.2">
      <c r="A94" s="411" t="s">
        <v>570</v>
      </c>
      <c r="B94" s="422"/>
      <c r="C94" s="427">
        <v>885</v>
      </c>
      <c r="D94" s="421"/>
      <c r="E94" s="421"/>
      <c r="F94" s="421">
        <v>885</v>
      </c>
      <c r="G94" s="421"/>
      <c r="H94" s="421"/>
      <c r="I94" s="421"/>
      <c r="J94" s="421"/>
      <c r="K94" s="421"/>
      <c r="L94" s="421"/>
      <c r="M94" s="410">
        <f t="shared" si="27"/>
        <v>885</v>
      </c>
      <c r="N94" s="410">
        <f t="shared" si="28"/>
        <v>0</v>
      </c>
      <c r="O94" s="410"/>
    </row>
    <row r="95" spans="1:15" x14ac:dyDescent="0.2">
      <c r="A95" s="411" t="s">
        <v>578</v>
      </c>
      <c r="B95" s="422"/>
      <c r="C95" s="427">
        <f>SUM(C94)</f>
        <v>885</v>
      </c>
      <c r="D95" s="427">
        <f t="shared" ref="D95:L95" si="33">SUM(D94)</f>
        <v>0</v>
      </c>
      <c r="E95" s="427">
        <f t="shared" si="33"/>
        <v>0</v>
      </c>
      <c r="F95" s="427">
        <f t="shared" si="33"/>
        <v>885</v>
      </c>
      <c r="G95" s="427">
        <f t="shared" si="33"/>
        <v>0</v>
      </c>
      <c r="H95" s="427">
        <f t="shared" si="33"/>
        <v>0</v>
      </c>
      <c r="I95" s="427">
        <f t="shared" si="33"/>
        <v>0</v>
      </c>
      <c r="J95" s="427">
        <f t="shared" si="33"/>
        <v>0</v>
      </c>
      <c r="K95" s="427">
        <f t="shared" si="33"/>
        <v>0</v>
      </c>
      <c r="L95" s="427">
        <f t="shared" si="33"/>
        <v>0</v>
      </c>
      <c r="M95" s="410">
        <f t="shared" si="27"/>
        <v>885</v>
      </c>
      <c r="N95" s="410">
        <f t="shared" si="28"/>
        <v>0</v>
      </c>
      <c r="O95" s="410"/>
    </row>
    <row r="96" spans="1:15" x14ac:dyDescent="0.2">
      <c r="A96" s="413" t="s">
        <v>573</v>
      </c>
      <c r="B96" s="424"/>
      <c r="C96" s="449">
        <f>C93+C95</f>
        <v>53042</v>
      </c>
      <c r="D96" s="449">
        <f t="shared" ref="D96:L96" si="34">D93+D95</f>
        <v>20844</v>
      </c>
      <c r="E96" s="449">
        <f t="shared" si="34"/>
        <v>3521</v>
      </c>
      <c r="F96" s="449">
        <f t="shared" si="34"/>
        <v>23343</v>
      </c>
      <c r="G96" s="449">
        <f t="shared" si="34"/>
        <v>0</v>
      </c>
      <c r="H96" s="449">
        <f t="shared" si="34"/>
        <v>0</v>
      </c>
      <c r="I96" s="449">
        <f t="shared" si="34"/>
        <v>5334</v>
      </c>
      <c r="J96" s="449">
        <f t="shared" si="34"/>
        <v>0</v>
      </c>
      <c r="K96" s="449">
        <f t="shared" si="34"/>
        <v>0</v>
      </c>
      <c r="L96" s="449">
        <f t="shared" si="34"/>
        <v>0</v>
      </c>
      <c r="M96" s="410">
        <f t="shared" si="27"/>
        <v>53042</v>
      </c>
      <c r="N96" s="410">
        <f t="shared" si="28"/>
        <v>0</v>
      </c>
      <c r="O96" s="410"/>
    </row>
    <row r="97" spans="1:18" s="397" customFormat="1" x14ac:dyDescent="0.2">
      <c r="A97" s="417" t="s">
        <v>594</v>
      </c>
      <c r="B97" s="417"/>
      <c r="C97" s="427"/>
      <c r="D97" s="457"/>
      <c r="E97" s="457"/>
      <c r="F97" s="457"/>
      <c r="G97" s="457"/>
      <c r="H97" s="457"/>
      <c r="I97" s="457"/>
      <c r="J97" s="457"/>
      <c r="K97" s="457"/>
      <c r="L97" s="457"/>
      <c r="M97" s="410">
        <f t="shared" si="27"/>
        <v>0</v>
      </c>
      <c r="N97" s="410">
        <f t="shared" si="28"/>
        <v>0</v>
      </c>
      <c r="O97" s="410"/>
    </row>
    <row r="98" spans="1:18" x14ac:dyDescent="0.2">
      <c r="A98" s="411" t="s">
        <v>569</v>
      </c>
      <c r="B98" s="411"/>
      <c r="C98" s="427">
        <f>C102+C107+C111</f>
        <v>497820</v>
      </c>
      <c r="D98" s="427">
        <f>D102+D107+D111</f>
        <v>148319</v>
      </c>
      <c r="E98" s="427">
        <f>E102+E107+E111</f>
        <v>27354</v>
      </c>
      <c r="F98" s="427">
        <f>F102+F107+F111</f>
        <v>321576</v>
      </c>
      <c r="G98" s="427"/>
      <c r="H98" s="427"/>
      <c r="I98" s="427">
        <f>I102+I107+I111</f>
        <v>571</v>
      </c>
      <c r="J98" s="427"/>
      <c r="K98" s="427"/>
      <c r="L98" s="427"/>
      <c r="M98" s="410">
        <f t="shared" si="27"/>
        <v>497820</v>
      </c>
      <c r="N98" s="410">
        <f t="shared" si="28"/>
        <v>0</v>
      </c>
      <c r="O98" s="451"/>
    </row>
    <row r="99" spans="1:18" x14ac:dyDescent="0.2">
      <c r="A99" s="411" t="s">
        <v>578</v>
      </c>
      <c r="B99" s="411"/>
      <c r="C99" s="427">
        <f>C104+C108+C112</f>
        <v>-2872</v>
      </c>
      <c r="D99" s="427">
        <f t="shared" ref="D99:L100" si="35">D104+D108+D112</f>
        <v>0</v>
      </c>
      <c r="E99" s="427">
        <f t="shared" si="35"/>
        <v>0</v>
      </c>
      <c r="F99" s="427">
        <f t="shared" si="35"/>
        <v>-2872</v>
      </c>
      <c r="G99" s="427">
        <f t="shared" si="35"/>
        <v>0</v>
      </c>
      <c r="H99" s="427">
        <f t="shared" si="35"/>
        <v>0</v>
      </c>
      <c r="I99" s="427">
        <f t="shared" si="35"/>
        <v>0</v>
      </c>
      <c r="J99" s="427">
        <f t="shared" si="35"/>
        <v>0</v>
      </c>
      <c r="K99" s="427">
        <f t="shared" si="35"/>
        <v>0</v>
      </c>
      <c r="L99" s="427">
        <f t="shared" si="35"/>
        <v>0</v>
      </c>
      <c r="M99" s="410">
        <f t="shared" si="27"/>
        <v>-2872</v>
      </c>
      <c r="N99" s="410">
        <f t="shared" si="28"/>
        <v>0</v>
      </c>
      <c r="O99" s="410"/>
    </row>
    <row r="100" spans="1:18" x14ac:dyDescent="0.2">
      <c r="A100" s="411" t="s">
        <v>573</v>
      </c>
      <c r="B100" s="411"/>
      <c r="C100" s="427">
        <f>C105+C109+C113</f>
        <v>494948</v>
      </c>
      <c r="D100" s="427">
        <f t="shared" si="35"/>
        <v>148319</v>
      </c>
      <c r="E100" s="427">
        <f t="shared" si="35"/>
        <v>27354</v>
      </c>
      <c r="F100" s="427">
        <f t="shared" si="35"/>
        <v>318704</v>
      </c>
      <c r="G100" s="427">
        <f t="shared" si="35"/>
        <v>0</v>
      </c>
      <c r="H100" s="427">
        <f t="shared" si="35"/>
        <v>0</v>
      </c>
      <c r="I100" s="427">
        <f t="shared" si="35"/>
        <v>571</v>
      </c>
      <c r="J100" s="427">
        <f t="shared" si="35"/>
        <v>0</v>
      </c>
      <c r="K100" s="427">
        <f t="shared" si="35"/>
        <v>0</v>
      </c>
      <c r="L100" s="427">
        <f t="shared" si="35"/>
        <v>0</v>
      </c>
      <c r="M100" s="410">
        <f t="shared" si="27"/>
        <v>494948</v>
      </c>
      <c r="N100" s="410">
        <f t="shared" si="28"/>
        <v>0</v>
      </c>
      <c r="O100" s="410"/>
    </row>
    <row r="101" spans="1:18" x14ac:dyDescent="0.2">
      <c r="A101" s="458" t="s">
        <v>635</v>
      </c>
      <c r="B101" s="411" t="s">
        <v>568</v>
      </c>
      <c r="C101" s="427"/>
      <c r="D101" s="457"/>
      <c r="E101" s="457"/>
      <c r="F101" s="457"/>
      <c r="G101" s="457"/>
      <c r="H101" s="457"/>
      <c r="I101" s="457"/>
      <c r="J101" s="457"/>
      <c r="K101" s="457"/>
      <c r="L101" s="457"/>
      <c r="M101" s="410">
        <f t="shared" si="27"/>
        <v>0</v>
      </c>
      <c r="N101" s="410">
        <f t="shared" si="28"/>
        <v>0</v>
      </c>
      <c r="O101" s="410"/>
    </row>
    <row r="102" spans="1:18" x14ac:dyDescent="0.2">
      <c r="A102" s="411" t="s">
        <v>569</v>
      </c>
      <c r="B102" s="411"/>
      <c r="C102" s="427">
        <f t="shared" ref="C102" si="36">SUM(D102:L102)</f>
        <v>47280</v>
      </c>
      <c r="D102" s="427">
        <v>32852</v>
      </c>
      <c r="E102" s="427">
        <v>5868</v>
      </c>
      <c r="F102" s="427">
        <v>8052</v>
      </c>
      <c r="G102" s="427"/>
      <c r="H102" s="427"/>
      <c r="I102" s="427">
        <v>508</v>
      </c>
      <c r="J102" s="427"/>
      <c r="K102" s="427"/>
      <c r="L102" s="427"/>
      <c r="M102" s="410">
        <f t="shared" si="27"/>
        <v>47280</v>
      </c>
      <c r="N102" s="410">
        <f t="shared" si="28"/>
        <v>0</v>
      </c>
      <c r="O102" s="451"/>
      <c r="Q102" s="400" t="s">
        <v>636</v>
      </c>
    </row>
    <row r="103" spans="1:18" x14ac:dyDescent="0.2">
      <c r="A103" s="411" t="s">
        <v>637</v>
      </c>
      <c r="B103" s="411"/>
      <c r="C103" s="427">
        <v>500</v>
      </c>
      <c r="D103" s="427"/>
      <c r="E103" s="427"/>
      <c r="F103" s="427">
        <v>500</v>
      </c>
      <c r="G103" s="427"/>
      <c r="H103" s="427"/>
      <c r="I103" s="427"/>
      <c r="J103" s="427"/>
      <c r="K103" s="427"/>
      <c r="L103" s="427"/>
      <c r="M103" s="410">
        <f t="shared" si="27"/>
        <v>500</v>
      </c>
      <c r="N103" s="410">
        <f t="shared" si="28"/>
        <v>0</v>
      </c>
      <c r="O103" s="451"/>
    </row>
    <row r="104" spans="1:18" x14ac:dyDescent="0.2">
      <c r="A104" s="411" t="s">
        <v>578</v>
      </c>
      <c r="B104" s="411"/>
      <c r="C104" s="427">
        <f>SUM(C103)</f>
        <v>500</v>
      </c>
      <c r="D104" s="427">
        <f t="shared" ref="D104:L104" si="37">SUM(D103)</f>
        <v>0</v>
      </c>
      <c r="E104" s="427">
        <f t="shared" si="37"/>
        <v>0</v>
      </c>
      <c r="F104" s="427">
        <f t="shared" si="37"/>
        <v>500</v>
      </c>
      <c r="G104" s="427">
        <f t="shared" si="37"/>
        <v>0</v>
      </c>
      <c r="H104" s="427">
        <f t="shared" si="37"/>
        <v>0</v>
      </c>
      <c r="I104" s="427">
        <f t="shared" si="37"/>
        <v>0</v>
      </c>
      <c r="J104" s="427">
        <f t="shared" si="37"/>
        <v>0</v>
      </c>
      <c r="K104" s="427">
        <f t="shared" si="37"/>
        <v>0</v>
      </c>
      <c r="L104" s="427">
        <f t="shared" si="37"/>
        <v>0</v>
      </c>
      <c r="M104" s="410">
        <f t="shared" si="27"/>
        <v>500</v>
      </c>
      <c r="N104" s="410">
        <f t="shared" si="28"/>
        <v>0</v>
      </c>
      <c r="O104" s="451"/>
    </row>
    <row r="105" spans="1:18" x14ac:dyDescent="0.2">
      <c r="A105" s="411" t="s">
        <v>573</v>
      </c>
      <c r="B105" s="411"/>
      <c r="C105" s="427">
        <f>C102+C104</f>
        <v>47780</v>
      </c>
      <c r="D105" s="427">
        <f t="shared" ref="D105:L105" si="38">D102+D104</f>
        <v>32852</v>
      </c>
      <c r="E105" s="427">
        <f t="shared" si="38"/>
        <v>5868</v>
      </c>
      <c r="F105" s="427">
        <f t="shared" si="38"/>
        <v>8552</v>
      </c>
      <c r="G105" s="427">
        <f t="shared" si="38"/>
        <v>0</v>
      </c>
      <c r="H105" s="427">
        <f t="shared" si="38"/>
        <v>0</v>
      </c>
      <c r="I105" s="427">
        <f t="shared" si="38"/>
        <v>508</v>
      </c>
      <c r="J105" s="427">
        <f t="shared" si="38"/>
        <v>0</v>
      </c>
      <c r="K105" s="427">
        <f t="shared" si="38"/>
        <v>0</v>
      </c>
      <c r="L105" s="427">
        <f t="shared" si="38"/>
        <v>0</v>
      </c>
      <c r="M105" s="410">
        <f t="shared" si="27"/>
        <v>47780</v>
      </c>
      <c r="N105" s="410">
        <f t="shared" si="28"/>
        <v>0</v>
      </c>
      <c r="O105" s="451"/>
    </row>
    <row r="106" spans="1:18" x14ac:dyDescent="0.2">
      <c r="A106" s="428" t="s">
        <v>638</v>
      </c>
      <c r="B106" s="428" t="s">
        <v>568</v>
      </c>
      <c r="C106" s="427"/>
      <c r="D106" s="427"/>
      <c r="E106" s="427"/>
      <c r="F106" s="427"/>
      <c r="G106" s="427"/>
      <c r="H106" s="427"/>
      <c r="I106" s="427"/>
      <c r="J106" s="427"/>
      <c r="K106" s="427"/>
      <c r="L106" s="427"/>
      <c r="M106" s="410">
        <f t="shared" si="27"/>
        <v>0</v>
      </c>
      <c r="N106" s="410">
        <f t="shared" si="28"/>
        <v>0</v>
      </c>
      <c r="O106" s="451"/>
      <c r="Q106" s="400">
        <v>7644</v>
      </c>
      <c r="R106" s="400" t="s">
        <v>639</v>
      </c>
    </row>
    <row r="107" spans="1:18" x14ac:dyDescent="0.2">
      <c r="A107" s="411" t="s">
        <v>569</v>
      </c>
      <c r="B107" s="411"/>
      <c r="C107" s="427">
        <f>SUM(D107:L107)</f>
        <v>38876</v>
      </c>
      <c r="D107" s="427">
        <v>30280</v>
      </c>
      <c r="E107" s="427">
        <v>5532</v>
      </c>
      <c r="F107" s="427">
        <v>3001</v>
      </c>
      <c r="G107" s="427"/>
      <c r="H107" s="427"/>
      <c r="I107" s="427">
        <v>63</v>
      </c>
      <c r="J107" s="427"/>
      <c r="K107" s="427"/>
      <c r="L107" s="427"/>
      <c r="M107" s="410">
        <f t="shared" si="27"/>
        <v>38876</v>
      </c>
      <c r="N107" s="410">
        <f t="shared" si="28"/>
        <v>0</v>
      </c>
      <c r="O107" s="451"/>
      <c r="Q107" s="400">
        <f>SUM(Q106:Q106)</f>
        <v>7644</v>
      </c>
    </row>
    <row r="108" spans="1:18" x14ac:dyDescent="0.2">
      <c r="A108" s="411" t="s">
        <v>578</v>
      </c>
      <c r="B108" s="411"/>
      <c r="C108" s="427"/>
      <c r="D108" s="427"/>
      <c r="E108" s="427"/>
      <c r="F108" s="427"/>
      <c r="G108" s="427"/>
      <c r="H108" s="427"/>
      <c r="I108" s="427"/>
      <c r="J108" s="427"/>
      <c r="K108" s="427"/>
      <c r="L108" s="427"/>
      <c r="M108" s="410">
        <f t="shared" si="27"/>
        <v>0</v>
      </c>
      <c r="N108" s="410">
        <f t="shared" si="28"/>
        <v>0</v>
      </c>
      <c r="O108" s="451"/>
    </row>
    <row r="109" spans="1:18" x14ac:dyDescent="0.2">
      <c r="A109" s="411" t="s">
        <v>573</v>
      </c>
      <c r="B109" s="411"/>
      <c r="C109" s="427">
        <f>C107+C108</f>
        <v>38876</v>
      </c>
      <c r="D109" s="427">
        <f t="shared" ref="D109:L109" si="39">D107+D108</f>
        <v>30280</v>
      </c>
      <c r="E109" s="427">
        <f t="shared" si="39"/>
        <v>5532</v>
      </c>
      <c r="F109" s="427">
        <f t="shared" si="39"/>
        <v>3001</v>
      </c>
      <c r="G109" s="427">
        <f t="shared" si="39"/>
        <v>0</v>
      </c>
      <c r="H109" s="427">
        <f t="shared" si="39"/>
        <v>0</v>
      </c>
      <c r="I109" s="427">
        <f t="shared" si="39"/>
        <v>63</v>
      </c>
      <c r="J109" s="427">
        <f t="shared" si="39"/>
        <v>0</v>
      </c>
      <c r="K109" s="427">
        <f t="shared" si="39"/>
        <v>0</v>
      </c>
      <c r="L109" s="427">
        <f t="shared" si="39"/>
        <v>0</v>
      </c>
      <c r="M109" s="410">
        <f t="shared" si="27"/>
        <v>38876</v>
      </c>
      <c r="N109" s="410">
        <f t="shared" si="28"/>
        <v>0</v>
      </c>
      <c r="O109" s="451"/>
    </row>
    <row r="110" spans="1:18" x14ac:dyDescent="0.2">
      <c r="A110" s="428" t="s">
        <v>640</v>
      </c>
      <c r="B110" s="417"/>
      <c r="C110" s="427"/>
      <c r="D110" s="427"/>
      <c r="E110" s="427"/>
      <c r="F110" s="427"/>
      <c r="G110" s="427"/>
      <c r="H110" s="427"/>
      <c r="I110" s="427"/>
      <c r="J110" s="427"/>
      <c r="K110" s="427"/>
      <c r="L110" s="427"/>
      <c r="M110" s="410">
        <f t="shared" si="27"/>
        <v>0</v>
      </c>
      <c r="N110" s="410">
        <f t="shared" si="28"/>
        <v>0</v>
      </c>
      <c r="O110" s="451"/>
      <c r="Q110" s="400">
        <v>885</v>
      </c>
      <c r="R110" s="400" t="s">
        <v>641</v>
      </c>
    </row>
    <row r="111" spans="1:18" x14ac:dyDescent="0.2">
      <c r="A111" s="411" t="s">
        <v>569</v>
      </c>
      <c r="B111" s="411"/>
      <c r="C111" s="427">
        <f t="shared" ref="C111:L111" si="40">C115+C120+C125+C130+C135+C140+C145+C150+C155+C165+C170+C175+C185+C195+C199+C204+C214+C219+C223+C227+C190+C209+C160</f>
        <v>411664</v>
      </c>
      <c r="D111" s="427">
        <f t="shared" si="40"/>
        <v>85187</v>
      </c>
      <c r="E111" s="427">
        <f t="shared" si="40"/>
        <v>15954</v>
      </c>
      <c r="F111" s="427">
        <f t="shared" si="40"/>
        <v>310523</v>
      </c>
      <c r="G111" s="427">
        <f t="shared" si="40"/>
        <v>0</v>
      </c>
      <c r="H111" s="427">
        <f t="shared" si="40"/>
        <v>0</v>
      </c>
      <c r="I111" s="427">
        <f t="shared" si="40"/>
        <v>0</v>
      </c>
      <c r="J111" s="427">
        <f t="shared" si="40"/>
        <v>0</v>
      </c>
      <c r="K111" s="427">
        <f t="shared" si="40"/>
        <v>0</v>
      </c>
      <c r="L111" s="427">
        <f t="shared" si="40"/>
        <v>0</v>
      </c>
      <c r="M111" s="410">
        <f t="shared" si="27"/>
        <v>411664</v>
      </c>
      <c r="N111" s="410">
        <f t="shared" si="28"/>
        <v>0</v>
      </c>
      <c r="O111" s="410"/>
      <c r="Q111" s="400">
        <v>1422</v>
      </c>
      <c r="R111" s="400" t="s">
        <v>642</v>
      </c>
    </row>
    <row r="112" spans="1:18" x14ac:dyDescent="0.2">
      <c r="A112" s="411" t="s">
        <v>578</v>
      </c>
      <c r="B112" s="411"/>
      <c r="C112" s="427">
        <f>C117+C122+C127+C132+C137+C142+C147+C152+C157+C162+C167+C172+C177+C182+C187+C192+C196+C201+C206+C211+C216+C220+C224+C228</f>
        <v>-3372</v>
      </c>
      <c r="D112" s="427">
        <f t="shared" ref="D112:L113" si="41">D117+D122+D127+D132+D137+D142+D147+D152+D157+D162+D167+D172+D177+D182+D187+D192+D196+D201+D206+D211+D216+D220+D224+D228</f>
        <v>0</v>
      </c>
      <c r="E112" s="427">
        <f t="shared" si="41"/>
        <v>0</v>
      </c>
      <c r="F112" s="427">
        <f t="shared" si="41"/>
        <v>-3372</v>
      </c>
      <c r="G112" s="427">
        <f t="shared" si="41"/>
        <v>0</v>
      </c>
      <c r="H112" s="427">
        <f t="shared" si="41"/>
        <v>0</v>
      </c>
      <c r="I112" s="427">
        <f t="shared" si="41"/>
        <v>0</v>
      </c>
      <c r="J112" s="427">
        <f t="shared" si="41"/>
        <v>0</v>
      </c>
      <c r="K112" s="427">
        <f t="shared" si="41"/>
        <v>0</v>
      </c>
      <c r="L112" s="427">
        <f t="shared" si="41"/>
        <v>0</v>
      </c>
      <c r="M112" s="410">
        <f t="shared" si="27"/>
        <v>-3372</v>
      </c>
      <c r="N112" s="410">
        <f t="shared" si="28"/>
        <v>0</v>
      </c>
      <c r="O112" s="410"/>
    </row>
    <row r="113" spans="1:15" x14ac:dyDescent="0.2">
      <c r="A113" s="411" t="s">
        <v>573</v>
      </c>
      <c r="B113" s="411"/>
      <c r="C113" s="427">
        <f>C118+C123+C128+C133+C138+C143+C148+C153+C158+C163+C168+C173+C178+C183+C188+C193+C197+C202+C207+C212+C217+C221+C225+C229</f>
        <v>408292</v>
      </c>
      <c r="D113" s="427">
        <f t="shared" si="41"/>
        <v>85187</v>
      </c>
      <c r="E113" s="427">
        <f t="shared" si="41"/>
        <v>15954</v>
      </c>
      <c r="F113" s="427">
        <f t="shared" si="41"/>
        <v>307151</v>
      </c>
      <c r="G113" s="427">
        <f t="shared" si="41"/>
        <v>0</v>
      </c>
      <c r="H113" s="427">
        <f t="shared" si="41"/>
        <v>0</v>
      </c>
      <c r="I113" s="427">
        <f t="shared" si="41"/>
        <v>0</v>
      </c>
      <c r="J113" s="427">
        <f t="shared" si="41"/>
        <v>0</v>
      </c>
      <c r="K113" s="427">
        <f t="shared" si="41"/>
        <v>0</v>
      </c>
      <c r="L113" s="427">
        <f t="shared" si="41"/>
        <v>0</v>
      </c>
      <c r="M113" s="410">
        <f t="shared" si="27"/>
        <v>408292</v>
      </c>
      <c r="N113" s="410">
        <f t="shared" si="28"/>
        <v>0</v>
      </c>
      <c r="O113" s="410"/>
    </row>
    <row r="114" spans="1:15" x14ac:dyDescent="0.2">
      <c r="A114" s="428" t="s">
        <v>598</v>
      </c>
      <c r="B114" s="428" t="s">
        <v>568</v>
      </c>
      <c r="C114" s="427"/>
      <c r="D114" s="427"/>
      <c r="E114" s="427"/>
      <c r="F114" s="427"/>
      <c r="G114" s="427"/>
      <c r="H114" s="427"/>
      <c r="I114" s="427"/>
      <c r="J114" s="427"/>
      <c r="K114" s="427"/>
      <c r="L114" s="427"/>
      <c r="M114" s="410">
        <f t="shared" si="27"/>
        <v>0</v>
      </c>
      <c r="N114" s="410">
        <f t="shared" si="28"/>
        <v>0</v>
      </c>
      <c r="O114" s="410"/>
    </row>
    <row r="115" spans="1:15" x14ac:dyDescent="0.2">
      <c r="A115" s="411" t="s">
        <v>569</v>
      </c>
      <c r="B115" s="411"/>
      <c r="C115" s="427">
        <f>SUM(D115:L115)</f>
        <v>39897</v>
      </c>
      <c r="D115" s="427">
        <v>15787</v>
      </c>
      <c r="E115" s="427">
        <v>2883</v>
      </c>
      <c r="F115" s="427">
        <v>21227</v>
      </c>
      <c r="G115" s="427"/>
      <c r="H115" s="427"/>
      <c r="I115" s="427"/>
      <c r="J115" s="427"/>
      <c r="K115" s="427"/>
      <c r="L115" s="427"/>
      <c r="M115" s="410">
        <f t="shared" si="27"/>
        <v>39897</v>
      </c>
      <c r="N115" s="410">
        <f t="shared" si="28"/>
        <v>0</v>
      </c>
      <c r="O115" s="451"/>
    </row>
    <row r="116" spans="1:15" x14ac:dyDescent="0.2">
      <c r="A116" s="411" t="s">
        <v>581</v>
      </c>
      <c r="B116" s="411"/>
      <c r="C116" s="427">
        <v>700</v>
      </c>
      <c r="D116" s="427"/>
      <c r="E116" s="427"/>
      <c r="F116" s="427">
        <v>700</v>
      </c>
      <c r="G116" s="427"/>
      <c r="H116" s="427"/>
      <c r="I116" s="427"/>
      <c r="J116" s="427"/>
      <c r="K116" s="427"/>
      <c r="L116" s="427"/>
      <c r="M116" s="410">
        <f t="shared" si="27"/>
        <v>700</v>
      </c>
      <c r="N116" s="410">
        <f t="shared" si="28"/>
        <v>0</v>
      </c>
      <c r="O116" s="410"/>
    </row>
    <row r="117" spans="1:15" x14ac:dyDescent="0.2">
      <c r="A117" s="411" t="s">
        <v>578</v>
      </c>
      <c r="B117" s="411"/>
      <c r="C117" s="427">
        <f>SUM(C116)</f>
        <v>700</v>
      </c>
      <c r="D117" s="427">
        <f t="shared" ref="D117:L117" si="42">SUM(D116)</f>
        <v>0</v>
      </c>
      <c r="E117" s="427">
        <f t="shared" si="42"/>
        <v>0</v>
      </c>
      <c r="F117" s="427">
        <f t="shared" si="42"/>
        <v>700</v>
      </c>
      <c r="G117" s="427">
        <f t="shared" si="42"/>
        <v>0</v>
      </c>
      <c r="H117" s="427">
        <f t="shared" si="42"/>
        <v>0</v>
      </c>
      <c r="I117" s="427">
        <f t="shared" si="42"/>
        <v>0</v>
      </c>
      <c r="J117" s="427">
        <f t="shared" si="42"/>
        <v>0</v>
      </c>
      <c r="K117" s="427">
        <f t="shared" si="42"/>
        <v>0</v>
      </c>
      <c r="L117" s="427">
        <f t="shared" si="42"/>
        <v>0</v>
      </c>
      <c r="M117" s="410">
        <f t="shared" si="27"/>
        <v>700</v>
      </c>
      <c r="N117" s="410">
        <f t="shared" si="28"/>
        <v>0</v>
      </c>
      <c r="O117" s="410"/>
    </row>
    <row r="118" spans="1:15" x14ac:dyDescent="0.2">
      <c r="A118" s="411" t="s">
        <v>573</v>
      </c>
      <c r="B118" s="411"/>
      <c r="C118" s="427">
        <f>C115+C117</f>
        <v>40597</v>
      </c>
      <c r="D118" s="427">
        <f t="shared" ref="D118:L118" si="43">D115+D117</f>
        <v>15787</v>
      </c>
      <c r="E118" s="427">
        <f t="shared" si="43"/>
        <v>2883</v>
      </c>
      <c r="F118" s="427">
        <f t="shared" si="43"/>
        <v>21927</v>
      </c>
      <c r="G118" s="427">
        <f t="shared" si="43"/>
        <v>0</v>
      </c>
      <c r="H118" s="427">
        <f t="shared" si="43"/>
        <v>0</v>
      </c>
      <c r="I118" s="427">
        <f t="shared" si="43"/>
        <v>0</v>
      </c>
      <c r="J118" s="427">
        <f t="shared" si="43"/>
        <v>0</v>
      </c>
      <c r="K118" s="427">
        <f t="shared" si="43"/>
        <v>0</v>
      </c>
      <c r="L118" s="427">
        <f t="shared" si="43"/>
        <v>0</v>
      </c>
      <c r="M118" s="410">
        <f t="shared" si="27"/>
        <v>40597</v>
      </c>
      <c r="N118" s="410">
        <f t="shared" si="28"/>
        <v>0</v>
      </c>
      <c r="O118" s="410"/>
    </row>
    <row r="119" spans="1:15" x14ac:dyDescent="0.2">
      <c r="A119" s="428" t="s">
        <v>599</v>
      </c>
      <c r="B119" s="411" t="s">
        <v>568</v>
      </c>
      <c r="C119" s="427"/>
      <c r="D119" s="427"/>
      <c r="E119" s="427"/>
      <c r="F119" s="427"/>
      <c r="G119" s="427"/>
      <c r="H119" s="427"/>
      <c r="I119" s="427"/>
      <c r="J119" s="427"/>
      <c r="K119" s="427"/>
      <c r="L119" s="427"/>
      <c r="M119" s="410">
        <f t="shared" si="27"/>
        <v>0</v>
      </c>
      <c r="N119" s="410">
        <f t="shared" si="28"/>
        <v>0</v>
      </c>
      <c r="O119" s="451"/>
    </row>
    <row r="120" spans="1:15" x14ac:dyDescent="0.2">
      <c r="A120" s="411" t="s">
        <v>569</v>
      </c>
      <c r="B120" s="411"/>
      <c r="C120" s="427">
        <f t="shared" ref="C120:C227" si="44">SUM(D120:L120)</f>
        <v>9970</v>
      </c>
      <c r="D120" s="427"/>
      <c r="E120" s="427"/>
      <c r="F120" s="427">
        <v>9970</v>
      </c>
      <c r="G120" s="427"/>
      <c r="H120" s="427"/>
      <c r="I120" s="427"/>
      <c r="J120" s="427"/>
      <c r="K120" s="427"/>
      <c r="L120" s="427"/>
      <c r="M120" s="410">
        <f t="shared" si="27"/>
        <v>9970</v>
      </c>
      <c r="N120" s="410">
        <f t="shared" si="28"/>
        <v>0</v>
      </c>
      <c r="O120" s="451"/>
    </row>
    <row r="121" spans="1:15" x14ac:dyDescent="0.2">
      <c r="A121" s="411" t="s">
        <v>581</v>
      </c>
      <c r="B121" s="411"/>
      <c r="C121" s="427">
        <v>200</v>
      </c>
      <c r="D121" s="427"/>
      <c r="E121" s="427"/>
      <c r="F121" s="427">
        <v>200</v>
      </c>
      <c r="G121" s="427"/>
      <c r="H121" s="427"/>
      <c r="I121" s="427"/>
      <c r="J121" s="427"/>
      <c r="K121" s="427"/>
      <c r="L121" s="427"/>
      <c r="M121" s="410">
        <f t="shared" si="27"/>
        <v>200</v>
      </c>
      <c r="N121" s="410">
        <f t="shared" si="28"/>
        <v>0</v>
      </c>
      <c r="O121" s="410"/>
    </row>
    <row r="122" spans="1:15" x14ac:dyDescent="0.2">
      <c r="A122" s="411" t="s">
        <v>578</v>
      </c>
      <c r="B122" s="411"/>
      <c r="C122" s="427">
        <f>SUM(C121)</f>
        <v>200</v>
      </c>
      <c r="D122" s="427">
        <f t="shared" ref="D122:L122" si="45">SUM(D121)</f>
        <v>0</v>
      </c>
      <c r="E122" s="427">
        <f t="shared" si="45"/>
        <v>0</v>
      </c>
      <c r="F122" s="427">
        <f t="shared" si="45"/>
        <v>200</v>
      </c>
      <c r="G122" s="427">
        <f t="shared" si="45"/>
        <v>0</v>
      </c>
      <c r="H122" s="427">
        <f t="shared" si="45"/>
        <v>0</v>
      </c>
      <c r="I122" s="427">
        <f t="shared" si="45"/>
        <v>0</v>
      </c>
      <c r="J122" s="427">
        <f t="shared" si="45"/>
        <v>0</v>
      </c>
      <c r="K122" s="427">
        <f t="shared" si="45"/>
        <v>0</v>
      </c>
      <c r="L122" s="427">
        <f t="shared" si="45"/>
        <v>0</v>
      </c>
      <c r="M122" s="410">
        <f t="shared" si="27"/>
        <v>200</v>
      </c>
      <c r="N122" s="410">
        <f t="shared" si="28"/>
        <v>0</v>
      </c>
      <c r="O122" s="410"/>
    </row>
    <row r="123" spans="1:15" x14ac:dyDescent="0.2">
      <c r="A123" s="411" t="s">
        <v>573</v>
      </c>
      <c r="B123" s="411"/>
      <c r="C123" s="427">
        <f>C120+C122</f>
        <v>10170</v>
      </c>
      <c r="D123" s="427">
        <f t="shared" ref="D123:L123" si="46">D120+D122</f>
        <v>0</v>
      </c>
      <c r="E123" s="427">
        <f t="shared" si="46"/>
        <v>0</v>
      </c>
      <c r="F123" s="427">
        <f t="shared" si="46"/>
        <v>10170</v>
      </c>
      <c r="G123" s="427">
        <f t="shared" si="46"/>
        <v>0</v>
      </c>
      <c r="H123" s="427">
        <f t="shared" si="46"/>
        <v>0</v>
      </c>
      <c r="I123" s="427">
        <f t="shared" si="46"/>
        <v>0</v>
      </c>
      <c r="J123" s="427">
        <f t="shared" si="46"/>
        <v>0</v>
      </c>
      <c r="K123" s="427">
        <f t="shared" si="46"/>
        <v>0</v>
      </c>
      <c r="L123" s="427">
        <f t="shared" si="46"/>
        <v>0</v>
      </c>
      <c r="M123" s="410">
        <f t="shared" si="27"/>
        <v>10170</v>
      </c>
      <c r="N123" s="410">
        <f t="shared" si="28"/>
        <v>0</v>
      </c>
      <c r="O123" s="410"/>
    </row>
    <row r="124" spans="1:15" x14ac:dyDescent="0.2">
      <c r="A124" s="428" t="s">
        <v>600</v>
      </c>
      <c r="B124" s="411" t="s">
        <v>568</v>
      </c>
      <c r="C124" s="427"/>
      <c r="D124" s="427"/>
      <c r="E124" s="427"/>
      <c r="F124" s="427"/>
      <c r="G124" s="427"/>
      <c r="H124" s="427"/>
      <c r="I124" s="427"/>
      <c r="J124" s="427"/>
      <c r="K124" s="427"/>
      <c r="L124" s="427"/>
      <c r="M124" s="410">
        <f t="shared" si="27"/>
        <v>0</v>
      </c>
      <c r="N124" s="410">
        <f t="shared" si="28"/>
        <v>0</v>
      </c>
      <c r="O124" s="451"/>
    </row>
    <row r="125" spans="1:15" x14ac:dyDescent="0.2">
      <c r="A125" s="411" t="s">
        <v>569</v>
      </c>
      <c r="B125" s="411"/>
      <c r="C125" s="427">
        <f t="shared" si="44"/>
        <v>11422</v>
      </c>
      <c r="D125" s="427">
        <v>4745</v>
      </c>
      <c r="E125" s="427">
        <v>973</v>
      </c>
      <c r="F125" s="427">
        <v>5704</v>
      </c>
      <c r="G125" s="427"/>
      <c r="H125" s="427"/>
      <c r="I125" s="427"/>
      <c r="J125" s="427"/>
      <c r="K125" s="427"/>
      <c r="L125" s="427"/>
      <c r="M125" s="410">
        <f t="shared" si="27"/>
        <v>11422</v>
      </c>
      <c r="N125" s="410">
        <f t="shared" si="28"/>
        <v>0</v>
      </c>
      <c r="O125" s="451"/>
    </row>
    <row r="126" spans="1:15" x14ac:dyDescent="0.2">
      <c r="A126" s="411" t="s">
        <v>581</v>
      </c>
      <c r="B126" s="411"/>
      <c r="C126" s="427">
        <v>400</v>
      </c>
      <c r="D126" s="427"/>
      <c r="E126" s="427"/>
      <c r="F126" s="427">
        <v>400</v>
      </c>
      <c r="G126" s="427"/>
      <c r="H126" s="427"/>
      <c r="I126" s="427"/>
      <c r="J126" s="427"/>
      <c r="K126" s="427"/>
      <c r="L126" s="427"/>
      <c r="M126" s="410">
        <f t="shared" si="27"/>
        <v>400</v>
      </c>
      <c r="N126" s="410">
        <f t="shared" si="28"/>
        <v>0</v>
      </c>
      <c r="O126" s="410"/>
    </row>
    <row r="127" spans="1:15" x14ac:dyDescent="0.2">
      <c r="A127" s="411" t="s">
        <v>578</v>
      </c>
      <c r="B127" s="411"/>
      <c r="C127" s="427">
        <f>SUM(C126)</f>
        <v>400</v>
      </c>
      <c r="D127" s="427">
        <f t="shared" ref="D127:L127" si="47">SUM(D126)</f>
        <v>0</v>
      </c>
      <c r="E127" s="427">
        <f t="shared" si="47"/>
        <v>0</v>
      </c>
      <c r="F127" s="427">
        <f t="shared" si="47"/>
        <v>400</v>
      </c>
      <c r="G127" s="427">
        <f t="shared" si="47"/>
        <v>0</v>
      </c>
      <c r="H127" s="427">
        <f t="shared" si="47"/>
        <v>0</v>
      </c>
      <c r="I127" s="427">
        <f t="shared" si="47"/>
        <v>0</v>
      </c>
      <c r="J127" s="427">
        <f t="shared" si="47"/>
        <v>0</v>
      </c>
      <c r="K127" s="427">
        <f t="shared" si="47"/>
        <v>0</v>
      </c>
      <c r="L127" s="427">
        <f t="shared" si="47"/>
        <v>0</v>
      </c>
      <c r="M127" s="410">
        <f t="shared" si="27"/>
        <v>400</v>
      </c>
      <c r="N127" s="410">
        <f t="shared" si="28"/>
        <v>0</v>
      </c>
      <c r="O127" s="410"/>
    </row>
    <row r="128" spans="1:15" x14ac:dyDescent="0.2">
      <c r="A128" s="411" t="s">
        <v>573</v>
      </c>
      <c r="B128" s="411"/>
      <c r="C128" s="427">
        <f>C125+C127</f>
        <v>11822</v>
      </c>
      <c r="D128" s="427">
        <f t="shared" ref="D128:L128" si="48">D125+D127</f>
        <v>4745</v>
      </c>
      <c r="E128" s="427">
        <f t="shared" si="48"/>
        <v>973</v>
      </c>
      <c r="F128" s="427">
        <f t="shared" si="48"/>
        <v>6104</v>
      </c>
      <c r="G128" s="427">
        <f t="shared" si="48"/>
        <v>0</v>
      </c>
      <c r="H128" s="427">
        <f t="shared" si="48"/>
        <v>0</v>
      </c>
      <c r="I128" s="427">
        <f t="shared" si="48"/>
        <v>0</v>
      </c>
      <c r="J128" s="427">
        <f t="shared" si="48"/>
        <v>0</v>
      </c>
      <c r="K128" s="427">
        <f t="shared" si="48"/>
        <v>0</v>
      </c>
      <c r="L128" s="427">
        <f t="shared" si="48"/>
        <v>0</v>
      </c>
      <c r="M128" s="410">
        <f t="shared" si="27"/>
        <v>11822</v>
      </c>
      <c r="N128" s="410">
        <f t="shared" si="28"/>
        <v>0</v>
      </c>
      <c r="O128" s="410"/>
    </row>
    <row r="129" spans="1:15" x14ac:dyDescent="0.2">
      <c r="A129" s="428" t="s">
        <v>601</v>
      </c>
      <c r="B129" s="411" t="s">
        <v>568</v>
      </c>
      <c r="C129" s="427"/>
      <c r="D129" s="427"/>
      <c r="E129" s="427"/>
      <c r="F129" s="427"/>
      <c r="G129" s="427"/>
      <c r="H129" s="427"/>
      <c r="I129" s="427"/>
      <c r="J129" s="427"/>
      <c r="K129" s="427"/>
      <c r="L129" s="427"/>
      <c r="M129" s="410">
        <f t="shared" si="27"/>
        <v>0</v>
      </c>
      <c r="N129" s="410">
        <f t="shared" si="28"/>
        <v>0</v>
      </c>
      <c r="O129" s="451"/>
    </row>
    <row r="130" spans="1:15" x14ac:dyDescent="0.2">
      <c r="A130" s="411" t="s">
        <v>569</v>
      </c>
      <c r="B130" s="411"/>
      <c r="C130" s="427">
        <f t="shared" si="44"/>
        <v>10013</v>
      </c>
      <c r="D130" s="427">
        <v>4858</v>
      </c>
      <c r="E130" s="427">
        <v>946</v>
      </c>
      <c r="F130" s="427">
        <v>4209</v>
      </c>
      <c r="G130" s="427"/>
      <c r="H130" s="427"/>
      <c r="I130" s="427"/>
      <c r="J130" s="427"/>
      <c r="K130" s="427"/>
      <c r="L130" s="427"/>
      <c r="M130" s="410">
        <f t="shared" si="27"/>
        <v>10013</v>
      </c>
      <c r="N130" s="410">
        <f t="shared" si="28"/>
        <v>0</v>
      </c>
      <c r="O130" s="451"/>
    </row>
    <row r="131" spans="1:15" x14ac:dyDescent="0.2">
      <c r="A131" s="411" t="s">
        <v>581</v>
      </c>
      <c r="B131" s="411"/>
      <c r="C131" s="427">
        <v>300</v>
      </c>
      <c r="D131" s="427"/>
      <c r="E131" s="427"/>
      <c r="F131" s="427">
        <v>300</v>
      </c>
      <c r="G131" s="427"/>
      <c r="H131" s="427"/>
      <c r="I131" s="427"/>
      <c r="J131" s="427"/>
      <c r="K131" s="427"/>
      <c r="L131" s="427"/>
      <c r="M131" s="410">
        <f t="shared" si="27"/>
        <v>300</v>
      </c>
      <c r="N131" s="410">
        <f t="shared" si="28"/>
        <v>0</v>
      </c>
      <c r="O131" s="410"/>
    </row>
    <row r="132" spans="1:15" x14ac:dyDescent="0.2">
      <c r="A132" s="411" t="s">
        <v>578</v>
      </c>
      <c r="B132" s="411"/>
      <c r="C132" s="427">
        <f>SUM(C131)</f>
        <v>300</v>
      </c>
      <c r="D132" s="427">
        <f t="shared" ref="D132:L132" si="49">SUM(D131)</f>
        <v>0</v>
      </c>
      <c r="E132" s="427">
        <f t="shared" si="49"/>
        <v>0</v>
      </c>
      <c r="F132" s="427">
        <f t="shared" si="49"/>
        <v>300</v>
      </c>
      <c r="G132" s="427">
        <f t="shared" si="49"/>
        <v>0</v>
      </c>
      <c r="H132" s="427">
        <f t="shared" si="49"/>
        <v>0</v>
      </c>
      <c r="I132" s="427">
        <f t="shared" si="49"/>
        <v>0</v>
      </c>
      <c r="J132" s="427">
        <f t="shared" si="49"/>
        <v>0</v>
      </c>
      <c r="K132" s="427">
        <f t="shared" si="49"/>
        <v>0</v>
      </c>
      <c r="L132" s="427">
        <f t="shared" si="49"/>
        <v>0</v>
      </c>
      <c r="M132" s="410">
        <f t="shared" si="27"/>
        <v>300</v>
      </c>
      <c r="N132" s="410">
        <f t="shared" si="28"/>
        <v>0</v>
      </c>
      <c r="O132" s="410"/>
    </row>
    <row r="133" spans="1:15" x14ac:dyDescent="0.2">
      <c r="A133" s="411" t="s">
        <v>573</v>
      </c>
      <c r="B133" s="411"/>
      <c r="C133" s="427">
        <f>C130+C132</f>
        <v>10313</v>
      </c>
      <c r="D133" s="427">
        <f t="shared" ref="D133:L133" si="50">D130+D132</f>
        <v>4858</v>
      </c>
      <c r="E133" s="427">
        <f t="shared" si="50"/>
        <v>946</v>
      </c>
      <c r="F133" s="427">
        <f t="shared" si="50"/>
        <v>4509</v>
      </c>
      <c r="G133" s="427">
        <f t="shared" si="50"/>
        <v>0</v>
      </c>
      <c r="H133" s="427">
        <f t="shared" si="50"/>
        <v>0</v>
      </c>
      <c r="I133" s="427">
        <f t="shared" si="50"/>
        <v>0</v>
      </c>
      <c r="J133" s="427">
        <f t="shared" si="50"/>
        <v>0</v>
      </c>
      <c r="K133" s="427">
        <f t="shared" si="50"/>
        <v>0</v>
      </c>
      <c r="L133" s="427">
        <f t="shared" si="50"/>
        <v>0</v>
      </c>
      <c r="M133" s="410">
        <f t="shared" si="27"/>
        <v>10313</v>
      </c>
      <c r="N133" s="410">
        <f t="shared" si="28"/>
        <v>0</v>
      </c>
      <c r="O133" s="410"/>
    </row>
    <row r="134" spans="1:15" x14ac:dyDescent="0.2">
      <c r="A134" s="428" t="s">
        <v>602</v>
      </c>
      <c r="B134" s="411" t="s">
        <v>568</v>
      </c>
      <c r="C134" s="427"/>
      <c r="D134" s="427"/>
      <c r="E134" s="427"/>
      <c r="F134" s="427"/>
      <c r="G134" s="427"/>
      <c r="H134" s="427"/>
      <c r="I134" s="427"/>
      <c r="J134" s="427"/>
      <c r="K134" s="427"/>
      <c r="L134" s="427"/>
      <c r="M134" s="410">
        <f t="shared" si="27"/>
        <v>0</v>
      </c>
      <c r="N134" s="410">
        <f t="shared" si="28"/>
        <v>0</v>
      </c>
      <c r="O134" s="451"/>
    </row>
    <row r="135" spans="1:15" x14ac:dyDescent="0.2">
      <c r="A135" s="411" t="s">
        <v>569</v>
      </c>
      <c r="B135" s="411"/>
      <c r="C135" s="427">
        <f t="shared" si="44"/>
        <v>13100</v>
      </c>
      <c r="D135" s="427">
        <v>5053</v>
      </c>
      <c r="E135" s="427">
        <v>1031</v>
      </c>
      <c r="F135" s="427">
        <v>7016</v>
      </c>
      <c r="G135" s="427"/>
      <c r="H135" s="427"/>
      <c r="I135" s="427"/>
      <c r="J135" s="427"/>
      <c r="K135" s="427"/>
      <c r="L135" s="427"/>
      <c r="M135" s="410">
        <f t="shared" si="27"/>
        <v>13100</v>
      </c>
      <c r="N135" s="410">
        <f t="shared" si="28"/>
        <v>0</v>
      </c>
      <c r="O135" s="451"/>
    </row>
    <row r="136" spans="1:15" x14ac:dyDescent="0.2">
      <c r="A136" s="411" t="s">
        <v>581</v>
      </c>
      <c r="B136" s="411"/>
      <c r="C136" s="427">
        <v>400</v>
      </c>
      <c r="D136" s="427"/>
      <c r="E136" s="427"/>
      <c r="F136" s="427">
        <v>400</v>
      </c>
      <c r="G136" s="427"/>
      <c r="H136" s="427"/>
      <c r="I136" s="427"/>
      <c r="J136" s="427"/>
      <c r="K136" s="427"/>
      <c r="L136" s="427"/>
      <c r="M136" s="410">
        <f t="shared" si="27"/>
        <v>400</v>
      </c>
      <c r="N136" s="410">
        <f t="shared" si="28"/>
        <v>0</v>
      </c>
      <c r="O136" s="410"/>
    </row>
    <row r="137" spans="1:15" x14ac:dyDescent="0.2">
      <c r="A137" s="411" t="s">
        <v>578</v>
      </c>
      <c r="B137" s="411"/>
      <c r="C137" s="427">
        <f>SUM(C136)</f>
        <v>400</v>
      </c>
      <c r="D137" s="427">
        <f t="shared" ref="D137:L137" si="51">SUM(D136)</f>
        <v>0</v>
      </c>
      <c r="E137" s="427">
        <f t="shared" si="51"/>
        <v>0</v>
      </c>
      <c r="F137" s="427">
        <f t="shared" si="51"/>
        <v>400</v>
      </c>
      <c r="G137" s="427">
        <f t="shared" si="51"/>
        <v>0</v>
      </c>
      <c r="H137" s="427">
        <f t="shared" si="51"/>
        <v>0</v>
      </c>
      <c r="I137" s="427">
        <f t="shared" si="51"/>
        <v>0</v>
      </c>
      <c r="J137" s="427">
        <f t="shared" si="51"/>
        <v>0</v>
      </c>
      <c r="K137" s="427">
        <f t="shared" si="51"/>
        <v>0</v>
      </c>
      <c r="L137" s="427">
        <f t="shared" si="51"/>
        <v>0</v>
      </c>
      <c r="M137" s="410">
        <f t="shared" si="27"/>
        <v>400</v>
      </c>
      <c r="N137" s="410">
        <f t="shared" si="28"/>
        <v>0</v>
      </c>
      <c r="O137" s="410"/>
    </row>
    <row r="138" spans="1:15" x14ac:dyDescent="0.2">
      <c r="A138" s="411" t="s">
        <v>573</v>
      </c>
      <c r="B138" s="411"/>
      <c r="C138" s="427">
        <f>C135+C137</f>
        <v>13500</v>
      </c>
      <c r="D138" s="427">
        <f t="shared" ref="D138:L138" si="52">D135+D137</f>
        <v>5053</v>
      </c>
      <c r="E138" s="427">
        <f t="shared" si="52"/>
        <v>1031</v>
      </c>
      <c r="F138" s="427">
        <f t="shared" si="52"/>
        <v>7416</v>
      </c>
      <c r="G138" s="427">
        <f t="shared" si="52"/>
        <v>0</v>
      </c>
      <c r="H138" s="427">
        <f t="shared" si="52"/>
        <v>0</v>
      </c>
      <c r="I138" s="427">
        <f t="shared" si="52"/>
        <v>0</v>
      </c>
      <c r="J138" s="427">
        <f t="shared" si="52"/>
        <v>0</v>
      </c>
      <c r="K138" s="427">
        <f t="shared" si="52"/>
        <v>0</v>
      </c>
      <c r="L138" s="427">
        <f t="shared" si="52"/>
        <v>0</v>
      </c>
      <c r="M138" s="410">
        <f t="shared" si="27"/>
        <v>13500</v>
      </c>
      <c r="N138" s="410">
        <f t="shared" si="28"/>
        <v>0</v>
      </c>
      <c r="O138" s="410"/>
    </row>
    <row r="139" spans="1:15" x14ac:dyDescent="0.2">
      <c r="A139" s="428" t="s">
        <v>603</v>
      </c>
      <c r="B139" s="411" t="s">
        <v>568</v>
      </c>
      <c r="C139" s="427"/>
      <c r="D139" s="427"/>
      <c r="E139" s="427"/>
      <c r="F139" s="427"/>
      <c r="G139" s="427"/>
      <c r="H139" s="427"/>
      <c r="I139" s="427"/>
      <c r="J139" s="427"/>
      <c r="K139" s="427"/>
      <c r="L139" s="427"/>
      <c r="M139" s="410">
        <f t="shared" si="27"/>
        <v>0</v>
      </c>
      <c r="N139" s="410">
        <f t="shared" si="28"/>
        <v>0</v>
      </c>
      <c r="O139" s="451"/>
    </row>
    <row r="140" spans="1:15" x14ac:dyDescent="0.2">
      <c r="A140" s="411" t="s">
        <v>569</v>
      </c>
      <c r="B140" s="411"/>
      <c r="C140" s="427">
        <f t="shared" si="44"/>
        <v>28904</v>
      </c>
      <c r="D140" s="427">
        <v>720</v>
      </c>
      <c r="E140" s="427">
        <v>113</v>
      </c>
      <c r="F140" s="427">
        <v>28071</v>
      </c>
      <c r="G140" s="427"/>
      <c r="H140" s="427"/>
      <c r="I140" s="427"/>
      <c r="J140" s="427"/>
      <c r="K140" s="427"/>
      <c r="L140" s="427"/>
      <c r="M140" s="410">
        <f t="shared" si="27"/>
        <v>28904</v>
      </c>
      <c r="N140" s="410">
        <f t="shared" si="28"/>
        <v>0</v>
      </c>
      <c r="O140" s="451"/>
    </row>
    <row r="141" spans="1:15" x14ac:dyDescent="0.2">
      <c r="A141" s="411" t="s">
        <v>571</v>
      </c>
      <c r="B141" s="411"/>
      <c r="C141" s="412">
        <v>-2400</v>
      </c>
      <c r="D141" s="427"/>
      <c r="E141" s="427"/>
      <c r="F141" s="427">
        <v>-2400</v>
      </c>
      <c r="G141" s="427"/>
      <c r="H141" s="427"/>
      <c r="I141" s="427"/>
      <c r="J141" s="427"/>
      <c r="K141" s="427"/>
      <c r="L141" s="427"/>
      <c r="M141" s="410">
        <f t="shared" si="27"/>
        <v>-2400</v>
      </c>
      <c r="N141" s="410">
        <f t="shared" si="28"/>
        <v>0</v>
      </c>
      <c r="O141" s="410"/>
    </row>
    <row r="142" spans="1:15" x14ac:dyDescent="0.2">
      <c r="A142" s="411" t="s">
        <v>578</v>
      </c>
      <c r="B142" s="411"/>
      <c r="C142" s="427">
        <f>SUM(C141)</f>
        <v>-2400</v>
      </c>
      <c r="D142" s="427">
        <f t="shared" ref="D142:L142" si="53">SUM(D141)</f>
        <v>0</v>
      </c>
      <c r="E142" s="427">
        <f t="shared" si="53"/>
        <v>0</v>
      </c>
      <c r="F142" s="427">
        <f t="shared" si="53"/>
        <v>-2400</v>
      </c>
      <c r="G142" s="427">
        <f t="shared" si="53"/>
        <v>0</v>
      </c>
      <c r="H142" s="427">
        <f t="shared" si="53"/>
        <v>0</v>
      </c>
      <c r="I142" s="427">
        <f t="shared" si="53"/>
        <v>0</v>
      </c>
      <c r="J142" s="427">
        <f t="shared" si="53"/>
        <v>0</v>
      </c>
      <c r="K142" s="427">
        <f t="shared" si="53"/>
        <v>0</v>
      </c>
      <c r="L142" s="427">
        <f t="shared" si="53"/>
        <v>0</v>
      </c>
      <c r="M142" s="410">
        <f t="shared" ref="M142:M204" si="54">SUM(D142:L142)</f>
        <v>-2400</v>
      </c>
      <c r="N142" s="410">
        <f t="shared" ref="N142:N205" si="55">M142-C142</f>
        <v>0</v>
      </c>
      <c r="O142" s="410"/>
    </row>
    <row r="143" spans="1:15" x14ac:dyDescent="0.2">
      <c r="A143" s="411" t="s">
        <v>573</v>
      </c>
      <c r="B143" s="411"/>
      <c r="C143" s="427">
        <f>C140+C142</f>
        <v>26504</v>
      </c>
      <c r="D143" s="427">
        <f t="shared" ref="D143:L143" si="56">D140+D142</f>
        <v>720</v>
      </c>
      <c r="E143" s="427">
        <f t="shared" si="56"/>
        <v>113</v>
      </c>
      <c r="F143" s="427">
        <f t="shared" si="56"/>
        <v>25671</v>
      </c>
      <c r="G143" s="427">
        <f t="shared" si="56"/>
        <v>0</v>
      </c>
      <c r="H143" s="427">
        <f t="shared" si="56"/>
        <v>0</v>
      </c>
      <c r="I143" s="427">
        <f t="shared" si="56"/>
        <v>0</v>
      </c>
      <c r="J143" s="427">
        <f t="shared" si="56"/>
        <v>0</v>
      </c>
      <c r="K143" s="427">
        <f t="shared" si="56"/>
        <v>0</v>
      </c>
      <c r="L143" s="427">
        <f t="shared" si="56"/>
        <v>0</v>
      </c>
      <c r="M143" s="410">
        <f t="shared" si="54"/>
        <v>26504</v>
      </c>
      <c r="N143" s="410">
        <f t="shared" si="55"/>
        <v>0</v>
      </c>
      <c r="O143" s="410"/>
    </row>
    <row r="144" spans="1:15" x14ac:dyDescent="0.2">
      <c r="A144" s="428" t="s">
        <v>604</v>
      </c>
      <c r="B144" s="411" t="s">
        <v>568</v>
      </c>
      <c r="C144" s="427"/>
      <c r="D144" s="427"/>
      <c r="E144" s="427"/>
      <c r="F144" s="427"/>
      <c r="G144" s="427"/>
      <c r="H144" s="427"/>
      <c r="I144" s="427"/>
      <c r="J144" s="427"/>
      <c r="K144" s="427"/>
      <c r="L144" s="427"/>
      <c r="M144" s="410">
        <f t="shared" si="54"/>
        <v>0</v>
      </c>
      <c r="N144" s="410">
        <f t="shared" si="55"/>
        <v>0</v>
      </c>
      <c r="O144" s="451"/>
    </row>
    <row r="145" spans="1:18" x14ac:dyDescent="0.2">
      <c r="A145" s="411" t="s">
        <v>569</v>
      </c>
      <c r="B145" s="411"/>
      <c r="C145" s="427">
        <f t="shared" si="44"/>
        <v>24304</v>
      </c>
      <c r="D145" s="427">
        <v>720</v>
      </c>
      <c r="E145" s="427">
        <v>113</v>
      </c>
      <c r="F145" s="427">
        <v>23471</v>
      </c>
      <c r="G145" s="427"/>
      <c r="H145" s="427"/>
      <c r="I145" s="427"/>
      <c r="J145" s="427"/>
      <c r="K145" s="427"/>
      <c r="L145" s="427"/>
      <c r="M145" s="410">
        <f t="shared" si="54"/>
        <v>24304</v>
      </c>
      <c r="N145" s="410">
        <f t="shared" si="55"/>
        <v>0</v>
      </c>
      <c r="O145" s="451"/>
    </row>
    <row r="146" spans="1:18" x14ac:dyDescent="0.2">
      <c r="A146" s="411" t="s">
        <v>571</v>
      </c>
      <c r="B146" s="411"/>
      <c r="C146" s="412">
        <v>-2240</v>
      </c>
      <c r="D146" s="427"/>
      <c r="E146" s="427"/>
      <c r="F146" s="427">
        <v>-2240</v>
      </c>
      <c r="G146" s="427"/>
      <c r="H146" s="427"/>
      <c r="I146" s="427"/>
      <c r="J146" s="427"/>
      <c r="K146" s="427"/>
      <c r="L146" s="427"/>
      <c r="M146" s="410">
        <f t="shared" si="54"/>
        <v>-2240</v>
      </c>
      <c r="N146" s="410">
        <f t="shared" si="55"/>
        <v>0</v>
      </c>
      <c r="O146" s="410"/>
    </row>
    <row r="147" spans="1:18" x14ac:dyDescent="0.2">
      <c r="A147" s="411" t="s">
        <v>578</v>
      </c>
      <c r="B147" s="411"/>
      <c r="C147" s="427">
        <f>SUM(C146)</f>
        <v>-2240</v>
      </c>
      <c r="D147" s="427">
        <f t="shared" ref="D147:L147" si="57">SUM(D146)</f>
        <v>0</v>
      </c>
      <c r="E147" s="427">
        <f t="shared" si="57"/>
        <v>0</v>
      </c>
      <c r="F147" s="427">
        <f t="shared" si="57"/>
        <v>-2240</v>
      </c>
      <c r="G147" s="427">
        <f t="shared" si="57"/>
        <v>0</v>
      </c>
      <c r="H147" s="427">
        <f t="shared" si="57"/>
        <v>0</v>
      </c>
      <c r="I147" s="427">
        <f t="shared" si="57"/>
        <v>0</v>
      </c>
      <c r="J147" s="427">
        <f t="shared" si="57"/>
        <v>0</v>
      </c>
      <c r="K147" s="427">
        <f t="shared" si="57"/>
        <v>0</v>
      </c>
      <c r="L147" s="427">
        <f t="shared" si="57"/>
        <v>0</v>
      </c>
      <c r="M147" s="410">
        <f t="shared" si="54"/>
        <v>-2240</v>
      </c>
      <c r="N147" s="410">
        <f t="shared" si="55"/>
        <v>0</v>
      </c>
      <c r="O147" s="410"/>
    </row>
    <row r="148" spans="1:18" x14ac:dyDescent="0.2">
      <c r="A148" s="411" t="s">
        <v>573</v>
      </c>
      <c r="B148" s="411"/>
      <c r="C148" s="427">
        <f>C145+C147</f>
        <v>22064</v>
      </c>
      <c r="D148" s="427">
        <f t="shared" ref="D148:L148" si="58">D145+D147</f>
        <v>720</v>
      </c>
      <c r="E148" s="427">
        <f t="shared" si="58"/>
        <v>113</v>
      </c>
      <c r="F148" s="427">
        <f t="shared" si="58"/>
        <v>21231</v>
      </c>
      <c r="G148" s="427">
        <f t="shared" si="58"/>
        <v>0</v>
      </c>
      <c r="H148" s="427">
        <f t="shared" si="58"/>
        <v>0</v>
      </c>
      <c r="I148" s="427">
        <f t="shared" si="58"/>
        <v>0</v>
      </c>
      <c r="J148" s="427">
        <f t="shared" si="58"/>
        <v>0</v>
      </c>
      <c r="K148" s="427">
        <f t="shared" si="58"/>
        <v>0</v>
      </c>
      <c r="L148" s="427">
        <f t="shared" si="58"/>
        <v>0</v>
      </c>
      <c r="M148" s="410">
        <f t="shared" si="54"/>
        <v>22064</v>
      </c>
      <c r="N148" s="410">
        <f t="shared" si="55"/>
        <v>0</v>
      </c>
      <c r="O148" s="410"/>
    </row>
    <row r="149" spans="1:18" x14ac:dyDescent="0.2">
      <c r="A149" s="428" t="s">
        <v>605</v>
      </c>
      <c r="B149" s="411" t="s">
        <v>568</v>
      </c>
      <c r="C149" s="427"/>
      <c r="D149" s="427"/>
      <c r="E149" s="427"/>
      <c r="F149" s="427"/>
      <c r="G149" s="427"/>
      <c r="H149" s="427"/>
      <c r="I149" s="427"/>
      <c r="J149" s="427"/>
      <c r="K149" s="427"/>
      <c r="L149" s="427"/>
      <c r="M149" s="410">
        <f t="shared" si="54"/>
        <v>0</v>
      </c>
      <c r="N149" s="410">
        <f t="shared" si="55"/>
        <v>0</v>
      </c>
      <c r="O149" s="451"/>
    </row>
    <row r="150" spans="1:18" x14ac:dyDescent="0.2">
      <c r="A150" s="411" t="s">
        <v>569</v>
      </c>
      <c r="B150" s="411"/>
      <c r="C150" s="427">
        <f t="shared" si="44"/>
        <v>44793</v>
      </c>
      <c r="D150" s="427">
        <v>1080</v>
      </c>
      <c r="E150" s="427">
        <v>170</v>
      </c>
      <c r="F150" s="427">
        <v>43543</v>
      </c>
      <c r="G150" s="427"/>
      <c r="H150" s="427"/>
      <c r="I150" s="427"/>
      <c r="J150" s="427"/>
      <c r="K150" s="427"/>
      <c r="L150" s="427"/>
      <c r="M150" s="410">
        <f t="shared" si="54"/>
        <v>44793</v>
      </c>
      <c r="N150" s="410">
        <f t="shared" si="55"/>
        <v>0</v>
      </c>
      <c r="O150" s="451"/>
    </row>
    <row r="151" spans="1:18" x14ac:dyDescent="0.2">
      <c r="A151" s="411" t="s">
        <v>571</v>
      </c>
      <c r="B151" s="411"/>
      <c r="C151" s="412">
        <v>-4160</v>
      </c>
      <c r="D151" s="427"/>
      <c r="E151" s="427"/>
      <c r="F151" s="427">
        <v>-4160</v>
      </c>
      <c r="G151" s="427"/>
      <c r="H151" s="427"/>
      <c r="I151" s="427"/>
      <c r="J151" s="427"/>
      <c r="K151" s="427"/>
      <c r="L151" s="427"/>
      <c r="M151" s="410">
        <f t="shared" si="54"/>
        <v>-4160</v>
      </c>
      <c r="N151" s="410">
        <f t="shared" si="55"/>
        <v>0</v>
      </c>
      <c r="O151" s="410"/>
    </row>
    <row r="152" spans="1:18" x14ac:dyDescent="0.2">
      <c r="A152" s="411" t="s">
        <v>578</v>
      </c>
      <c r="B152" s="411"/>
      <c r="C152" s="427">
        <f>SUM(C151)</f>
        <v>-4160</v>
      </c>
      <c r="D152" s="427">
        <f t="shared" ref="D152:L152" si="59">SUM(D151)</f>
        <v>0</v>
      </c>
      <c r="E152" s="427">
        <f t="shared" si="59"/>
        <v>0</v>
      </c>
      <c r="F152" s="427">
        <f t="shared" si="59"/>
        <v>-4160</v>
      </c>
      <c r="G152" s="427">
        <f t="shared" si="59"/>
        <v>0</v>
      </c>
      <c r="H152" s="427">
        <f t="shared" si="59"/>
        <v>0</v>
      </c>
      <c r="I152" s="427">
        <f t="shared" si="59"/>
        <v>0</v>
      </c>
      <c r="J152" s="427">
        <f t="shared" si="59"/>
        <v>0</v>
      </c>
      <c r="K152" s="427">
        <f t="shared" si="59"/>
        <v>0</v>
      </c>
      <c r="L152" s="427">
        <f t="shared" si="59"/>
        <v>0</v>
      </c>
      <c r="M152" s="410">
        <f t="shared" si="54"/>
        <v>-4160</v>
      </c>
      <c r="N152" s="410">
        <f t="shared" si="55"/>
        <v>0</v>
      </c>
      <c r="O152" s="410"/>
    </row>
    <row r="153" spans="1:18" x14ac:dyDescent="0.2">
      <c r="A153" s="411" t="s">
        <v>573</v>
      </c>
      <c r="B153" s="411"/>
      <c r="C153" s="427">
        <f>C150+C152</f>
        <v>40633</v>
      </c>
      <c r="D153" s="427">
        <f t="shared" ref="D153:L153" si="60">D150+D152</f>
        <v>1080</v>
      </c>
      <c r="E153" s="427">
        <f t="shared" si="60"/>
        <v>170</v>
      </c>
      <c r="F153" s="427">
        <f t="shared" si="60"/>
        <v>39383</v>
      </c>
      <c r="G153" s="427">
        <f t="shared" si="60"/>
        <v>0</v>
      </c>
      <c r="H153" s="427">
        <f t="shared" si="60"/>
        <v>0</v>
      </c>
      <c r="I153" s="427">
        <f t="shared" si="60"/>
        <v>0</v>
      </c>
      <c r="J153" s="427">
        <f t="shared" si="60"/>
        <v>0</v>
      </c>
      <c r="K153" s="427">
        <f t="shared" si="60"/>
        <v>0</v>
      </c>
      <c r="L153" s="427">
        <f t="shared" si="60"/>
        <v>0</v>
      </c>
      <c r="M153" s="410">
        <f t="shared" si="54"/>
        <v>40633</v>
      </c>
      <c r="N153" s="410">
        <f t="shared" si="55"/>
        <v>0</v>
      </c>
      <c r="O153" s="410"/>
    </row>
    <row r="154" spans="1:18" x14ac:dyDescent="0.2">
      <c r="A154" s="428" t="s">
        <v>643</v>
      </c>
      <c r="B154" s="428"/>
      <c r="C154" s="427"/>
      <c r="D154" s="427"/>
      <c r="E154" s="427"/>
      <c r="F154" s="427"/>
      <c r="G154" s="427"/>
      <c r="H154" s="427"/>
      <c r="I154" s="427"/>
      <c r="J154" s="427"/>
      <c r="K154" s="427"/>
      <c r="L154" s="427"/>
      <c r="M154" s="410">
        <f t="shared" si="54"/>
        <v>0</v>
      </c>
      <c r="N154" s="410">
        <f t="shared" si="55"/>
        <v>0</v>
      </c>
      <c r="O154" s="451"/>
    </row>
    <row r="155" spans="1:18" x14ac:dyDescent="0.2">
      <c r="A155" s="411" t="s">
        <v>569</v>
      </c>
      <c r="B155" s="411" t="s">
        <v>568</v>
      </c>
      <c r="C155" s="427">
        <f t="shared" si="44"/>
        <v>6908</v>
      </c>
      <c r="D155" s="427">
        <v>2386</v>
      </c>
      <c r="E155" s="427">
        <v>452</v>
      </c>
      <c r="F155" s="427">
        <v>4070</v>
      </c>
      <c r="G155" s="427"/>
      <c r="H155" s="427"/>
      <c r="I155" s="427"/>
      <c r="J155" s="427"/>
      <c r="K155" s="427"/>
      <c r="L155" s="427"/>
      <c r="M155" s="410">
        <f t="shared" si="54"/>
        <v>6908</v>
      </c>
      <c r="N155" s="410">
        <f t="shared" si="55"/>
        <v>0</v>
      </c>
      <c r="O155" s="451"/>
    </row>
    <row r="156" spans="1:18" x14ac:dyDescent="0.2">
      <c r="A156" s="411" t="s">
        <v>581</v>
      </c>
      <c r="B156" s="411"/>
      <c r="C156" s="427">
        <v>150</v>
      </c>
      <c r="D156" s="427"/>
      <c r="E156" s="427"/>
      <c r="F156" s="427">
        <v>150</v>
      </c>
      <c r="G156" s="427"/>
      <c r="H156" s="427"/>
      <c r="I156" s="427"/>
      <c r="J156" s="427"/>
      <c r="K156" s="427"/>
      <c r="L156" s="427"/>
      <c r="M156" s="410">
        <f t="shared" si="54"/>
        <v>150</v>
      </c>
      <c r="N156" s="410">
        <f t="shared" si="55"/>
        <v>0</v>
      </c>
      <c r="O156" s="410"/>
    </row>
    <row r="157" spans="1:18" x14ac:dyDescent="0.2">
      <c r="A157" s="411" t="s">
        <v>578</v>
      </c>
      <c r="B157" s="411"/>
      <c r="C157" s="427">
        <f>SUM(C156)</f>
        <v>150</v>
      </c>
      <c r="D157" s="427">
        <f t="shared" ref="D157:L157" si="61">SUM(D156)</f>
        <v>0</v>
      </c>
      <c r="E157" s="427">
        <f t="shared" si="61"/>
        <v>0</v>
      </c>
      <c r="F157" s="427">
        <f t="shared" si="61"/>
        <v>150</v>
      </c>
      <c r="G157" s="427">
        <f t="shared" si="61"/>
        <v>0</v>
      </c>
      <c r="H157" s="427">
        <f t="shared" si="61"/>
        <v>0</v>
      </c>
      <c r="I157" s="427">
        <f t="shared" si="61"/>
        <v>0</v>
      </c>
      <c r="J157" s="427">
        <f t="shared" si="61"/>
        <v>0</v>
      </c>
      <c r="K157" s="427">
        <f t="shared" si="61"/>
        <v>0</v>
      </c>
      <c r="L157" s="427">
        <f t="shared" si="61"/>
        <v>0</v>
      </c>
      <c r="M157" s="410">
        <f t="shared" si="54"/>
        <v>150</v>
      </c>
      <c r="N157" s="410">
        <f t="shared" si="55"/>
        <v>0</v>
      </c>
      <c r="O157" s="410"/>
    </row>
    <row r="158" spans="1:18" x14ac:dyDescent="0.2">
      <c r="A158" s="411" t="s">
        <v>573</v>
      </c>
      <c r="B158" s="411"/>
      <c r="C158" s="427">
        <f>C155+C157</f>
        <v>7058</v>
      </c>
      <c r="D158" s="427">
        <f t="shared" ref="D158:L158" si="62">D155+D157</f>
        <v>2386</v>
      </c>
      <c r="E158" s="427">
        <f t="shared" si="62"/>
        <v>452</v>
      </c>
      <c r="F158" s="427">
        <f t="shared" si="62"/>
        <v>4220</v>
      </c>
      <c r="G158" s="427">
        <f t="shared" si="62"/>
        <v>0</v>
      </c>
      <c r="H158" s="427">
        <f t="shared" si="62"/>
        <v>0</v>
      </c>
      <c r="I158" s="427">
        <f t="shared" si="62"/>
        <v>0</v>
      </c>
      <c r="J158" s="427">
        <f t="shared" si="62"/>
        <v>0</v>
      </c>
      <c r="K158" s="427">
        <f t="shared" si="62"/>
        <v>0</v>
      </c>
      <c r="L158" s="427">
        <f t="shared" si="62"/>
        <v>0</v>
      </c>
      <c r="M158" s="410">
        <f t="shared" si="54"/>
        <v>7058</v>
      </c>
      <c r="N158" s="410">
        <f t="shared" si="55"/>
        <v>0</v>
      </c>
      <c r="O158" s="410"/>
    </row>
    <row r="159" spans="1:18" x14ac:dyDescent="0.2">
      <c r="A159" s="428" t="s">
        <v>607</v>
      </c>
      <c r="B159" s="428"/>
      <c r="C159" s="427"/>
      <c r="D159" s="412"/>
      <c r="E159" s="427"/>
      <c r="F159" s="427"/>
      <c r="G159" s="427"/>
      <c r="H159" s="427"/>
      <c r="I159" s="427"/>
      <c r="J159" s="427"/>
      <c r="K159" s="427"/>
      <c r="L159" s="427"/>
      <c r="M159" s="410">
        <f t="shared" si="54"/>
        <v>0</v>
      </c>
      <c r="N159" s="410">
        <f t="shared" si="55"/>
        <v>0</v>
      </c>
      <c r="O159" s="427"/>
      <c r="P159" s="410">
        <f t="shared" ref="P159:P160" si="63">SUM(D159:O159)</f>
        <v>0</v>
      </c>
      <c r="Q159" s="410">
        <f t="shared" ref="Q159:Q160" si="64">P159-C159</f>
        <v>0</v>
      </c>
      <c r="R159" s="410">
        <f>C159-'5.3'!C164</f>
        <v>0</v>
      </c>
    </row>
    <row r="160" spans="1:18" x14ac:dyDescent="0.2">
      <c r="A160" s="411" t="s">
        <v>569</v>
      </c>
      <c r="B160" s="411" t="s">
        <v>568</v>
      </c>
      <c r="C160" s="427">
        <f t="shared" si="44"/>
        <v>9448</v>
      </c>
      <c r="D160" s="412"/>
      <c r="E160" s="412"/>
      <c r="F160" s="427">
        <v>9448</v>
      </c>
      <c r="G160" s="427"/>
      <c r="H160" s="427"/>
      <c r="I160" s="427"/>
      <c r="J160" s="427"/>
      <c r="K160" s="427"/>
      <c r="L160" s="427"/>
      <c r="M160" s="410">
        <f t="shared" si="54"/>
        <v>9448</v>
      </c>
      <c r="N160" s="410">
        <f t="shared" si="55"/>
        <v>0</v>
      </c>
      <c r="O160" s="427"/>
      <c r="P160" s="410">
        <f t="shared" si="63"/>
        <v>18896</v>
      </c>
      <c r="Q160" s="410">
        <f t="shared" si="64"/>
        <v>9448</v>
      </c>
      <c r="R160" s="410">
        <f>C160-'5.3'!C165</f>
        <v>-2469</v>
      </c>
    </row>
    <row r="161" spans="1:18" x14ac:dyDescent="0.2">
      <c r="A161" s="411" t="s">
        <v>581</v>
      </c>
      <c r="B161" s="411"/>
      <c r="C161" s="427">
        <v>200</v>
      </c>
      <c r="D161" s="412"/>
      <c r="E161" s="412"/>
      <c r="F161" s="427">
        <v>200</v>
      </c>
      <c r="G161" s="427"/>
      <c r="H161" s="427"/>
      <c r="I161" s="427"/>
      <c r="J161" s="427"/>
      <c r="K161" s="427"/>
      <c r="L161" s="427"/>
      <c r="M161" s="410">
        <f t="shared" si="54"/>
        <v>200</v>
      </c>
      <c r="N161" s="410">
        <f t="shared" si="55"/>
        <v>0</v>
      </c>
      <c r="O161" s="443"/>
      <c r="P161" s="410"/>
      <c r="Q161" s="410"/>
      <c r="R161" s="410"/>
    </row>
    <row r="162" spans="1:18" x14ac:dyDescent="0.2">
      <c r="A162" s="411" t="s">
        <v>578</v>
      </c>
      <c r="B162" s="411"/>
      <c r="C162" s="427">
        <f>SUM(C161)</f>
        <v>200</v>
      </c>
      <c r="D162" s="427">
        <f t="shared" ref="D162:L162" si="65">SUM(D161)</f>
        <v>0</v>
      </c>
      <c r="E162" s="427">
        <f t="shared" si="65"/>
        <v>0</v>
      </c>
      <c r="F162" s="427">
        <f t="shared" si="65"/>
        <v>200</v>
      </c>
      <c r="G162" s="427">
        <f t="shared" si="65"/>
        <v>0</v>
      </c>
      <c r="H162" s="427">
        <f t="shared" si="65"/>
        <v>0</v>
      </c>
      <c r="I162" s="427">
        <f t="shared" si="65"/>
        <v>0</v>
      </c>
      <c r="J162" s="427">
        <f t="shared" si="65"/>
        <v>0</v>
      </c>
      <c r="K162" s="427">
        <f t="shared" si="65"/>
        <v>0</v>
      </c>
      <c r="L162" s="427">
        <f t="shared" si="65"/>
        <v>0</v>
      </c>
      <c r="M162" s="410">
        <f t="shared" si="54"/>
        <v>200</v>
      </c>
      <c r="N162" s="410">
        <f t="shared" si="55"/>
        <v>0</v>
      </c>
      <c r="O162" s="410"/>
    </row>
    <row r="163" spans="1:18" x14ac:dyDescent="0.2">
      <c r="A163" s="411" t="s">
        <v>573</v>
      </c>
      <c r="B163" s="411"/>
      <c r="C163" s="427">
        <f>C160+C162</f>
        <v>9648</v>
      </c>
      <c r="D163" s="427">
        <f t="shared" ref="D163:L163" si="66">D160+D162</f>
        <v>0</v>
      </c>
      <c r="E163" s="427">
        <f t="shared" si="66"/>
        <v>0</v>
      </c>
      <c r="F163" s="427">
        <f t="shared" si="66"/>
        <v>9648</v>
      </c>
      <c r="G163" s="427">
        <f t="shared" si="66"/>
        <v>0</v>
      </c>
      <c r="H163" s="427">
        <f t="shared" si="66"/>
        <v>0</v>
      </c>
      <c r="I163" s="427">
        <f t="shared" si="66"/>
        <v>0</v>
      </c>
      <c r="J163" s="427">
        <f t="shared" si="66"/>
        <v>0</v>
      </c>
      <c r="K163" s="427">
        <f t="shared" si="66"/>
        <v>0</v>
      </c>
      <c r="L163" s="427">
        <f t="shared" si="66"/>
        <v>0</v>
      </c>
      <c r="M163" s="410">
        <f t="shared" si="54"/>
        <v>9648</v>
      </c>
      <c r="N163" s="410">
        <f t="shared" si="55"/>
        <v>0</v>
      </c>
      <c r="O163" s="410"/>
    </row>
    <row r="164" spans="1:18" x14ac:dyDescent="0.2">
      <c r="A164" s="428" t="s">
        <v>608</v>
      </c>
      <c r="B164" s="411" t="s">
        <v>568</v>
      </c>
      <c r="C164" s="427"/>
      <c r="D164" s="427"/>
      <c r="E164" s="427"/>
      <c r="F164" s="427"/>
      <c r="G164" s="427"/>
      <c r="H164" s="427"/>
      <c r="I164" s="427"/>
      <c r="J164" s="427"/>
      <c r="K164" s="427"/>
      <c r="L164" s="427"/>
      <c r="M164" s="410">
        <f t="shared" si="54"/>
        <v>0</v>
      </c>
      <c r="N164" s="410">
        <f t="shared" si="55"/>
        <v>0</v>
      </c>
      <c r="O164" s="451"/>
    </row>
    <row r="165" spans="1:18" x14ac:dyDescent="0.2">
      <c r="A165" s="411" t="s">
        <v>569</v>
      </c>
      <c r="B165" s="411"/>
      <c r="C165" s="427">
        <f t="shared" si="44"/>
        <v>11917</v>
      </c>
      <c r="D165" s="427">
        <v>6118</v>
      </c>
      <c r="E165" s="427">
        <v>1179</v>
      </c>
      <c r="F165" s="427">
        <v>4620</v>
      </c>
      <c r="G165" s="427"/>
      <c r="H165" s="427"/>
      <c r="I165" s="427"/>
      <c r="J165" s="427"/>
      <c r="K165" s="427"/>
      <c r="L165" s="427"/>
      <c r="M165" s="410">
        <f t="shared" si="54"/>
        <v>11917</v>
      </c>
      <c r="N165" s="410">
        <f t="shared" si="55"/>
        <v>0</v>
      </c>
      <c r="O165" s="451"/>
    </row>
    <row r="166" spans="1:18" x14ac:dyDescent="0.2">
      <c r="A166" s="411" t="s">
        <v>581</v>
      </c>
      <c r="B166" s="411"/>
      <c r="C166" s="427">
        <v>300</v>
      </c>
      <c r="D166" s="427"/>
      <c r="E166" s="427"/>
      <c r="F166" s="427">
        <v>300</v>
      </c>
      <c r="G166" s="427"/>
      <c r="H166" s="427"/>
      <c r="I166" s="427"/>
      <c r="J166" s="427"/>
      <c r="K166" s="427"/>
      <c r="L166" s="427"/>
      <c r="M166" s="410">
        <f t="shared" si="54"/>
        <v>300</v>
      </c>
      <c r="N166" s="410">
        <f t="shared" si="55"/>
        <v>0</v>
      </c>
      <c r="O166" s="410"/>
    </row>
    <row r="167" spans="1:18" x14ac:dyDescent="0.2">
      <c r="A167" s="411" t="s">
        <v>578</v>
      </c>
      <c r="B167" s="411"/>
      <c r="C167" s="427">
        <f>SUM(C166)</f>
        <v>300</v>
      </c>
      <c r="D167" s="427">
        <f t="shared" ref="D167:L167" si="67">SUM(D166)</f>
        <v>0</v>
      </c>
      <c r="E167" s="427">
        <f t="shared" si="67"/>
        <v>0</v>
      </c>
      <c r="F167" s="427">
        <f t="shared" si="67"/>
        <v>300</v>
      </c>
      <c r="G167" s="427">
        <f t="shared" si="67"/>
        <v>0</v>
      </c>
      <c r="H167" s="427">
        <f t="shared" si="67"/>
        <v>0</v>
      </c>
      <c r="I167" s="427">
        <f t="shared" si="67"/>
        <v>0</v>
      </c>
      <c r="J167" s="427">
        <f t="shared" si="67"/>
        <v>0</v>
      </c>
      <c r="K167" s="427">
        <f t="shared" si="67"/>
        <v>0</v>
      </c>
      <c r="L167" s="427">
        <f t="shared" si="67"/>
        <v>0</v>
      </c>
      <c r="M167" s="410">
        <f t="shared" si="54"/>
        <v>300</v>
      </c>
      <c r="N167" s="410">
        <f t="shared" si="55"/>
        <v>0</v>
      </c>
      <c r="O167" s="410"/>
    </row>
    <row r="168" spans="1:18" x14ac:dyDescent="0.2">
      <c r="A168" s="411" t="s">
        <v>573</v>
      </c>
      <c r="B168" s="411"/>
      <c r="C168" s="427">
        <f>C165+C167</f>
        <v>12217</v>
      </c>
      <c r="D168" s="427">
        <f t="shared" ref="D168:L168" si="68">D165+D167</f>
        <v>6118</v>
      </c>
      <c r="E168" s="427">
        <f t="shared" si="68"/>
        <v>1179</v>
      </c>
      <c r="F168" s="427">
        <f t="shared" si="68"/>
        <v>4920</v>
      </c>
      <c r="G168" s="427">
        <f t="shared" si="68"/>
        <v>0</v>
      </c>
      <c r="H168" s="427">
        <f t="shared" si="68"/>
        <v>0</v>
      </c>
      <c r="I168" s="427">
        <f t="shared" si="68"/>
        <v>0</v>
      </c>
      <c r="J168" s="427">
        <f t="shared" si="68"/>
        <v>0</v>
      </c>
      <c r="K168" s="427">
        <f t="shared" si="68"/>
        <v>0</v>
      </c>
      <c r="L168" s="427">
        <f t="shared" si="68"/>
        <v>0</v>
      </c>
      <c r="M168" s="410">
        <f t="shared" si="54"/>
        <v>12217</v>
      </c>
      <c r="N168" s="410">
        <f t="shared" si="55"/>
        <v>0</v>
      </c>
      <c r="O168" s="410"/>
    </row>
    <row r="169" spans="1:18" x14ac:dyDescent="0.2">
      <c r="A169" s="428" t="s">
        <v>653</v>
      </c>
      <c r="B169" s="411" t="s">
        <v>580</v>
      </c>
      <c r="C169" s="427"/>
      <c r="D169" s="427"/>
      <c r="E169" s="427"/>
      <c r="F169" s="427"/>
      <c r="G169" s="427"/>
      <c r="H169" s="427"/>
      <c r="I169" s="427"/>
      <c r="J169" s="427"/>
      <c r="K169" s="427"/>
      <c r="L169" s="427"/>
      <c r="M169" s="410">
        <f t="shared" si="54"/>
        <v>0</v>
      </c>
      <c r="N169" s="410">
        <f t="shared" si="55"/>
        <v>0</v>
      </c>
      <c r="O169" s="451"/>
    </row>
    <row r="170" spans="1:18" x14ac:dyDescent="0.2">
      <c r="A170" s="411" t="s">
        <v>569</v>
      </c>
      <c r="B170" s="411"/>
      <c r="C170" s="427">
        <f t="shared" si="44"/>
        <v>34841</v>
      </c>
      <c r="D170" s="427">
        <v>20827</v>
      </c>
      <c r="E170" s="427">
        <v>3848</v>
      </c>
      <c r="F170" s="427">
        <v>10166</v>
      </c>
      <c r="G170" s="427"/>
      <c r="H170" s="427"/>
      <c r="I170" s="427"/>
      <c r="J170" s="427"/>
      <c r="K170" s="427"/>
      <c r="L170" s="427"/>
      <c r="M170" s="410">
        <f t="shared" si="54"/>
        <v>34841</v>
      </c>
      <c r="N170" s="410">
        <f t="shared" si="55"/>
        <v>0</v>
      </c>
      <c r="O170" s="451"/>
    </row>
    <row r="171" spans="1:18" x14ac:dyDescent="0.2">
      <c r="A171" s="411" t="s">
        <v>581</v>
      </c>
      <c r="B171" s="411"/>
      <c r="C171" s="427">
        <v>700</v>
      </c>
      <c r="D171" s="427"/>
      <c r="E171" s="427"/>
      <c r="F171" s="427">
        <v>700</v>
      </c>
      <c r="G171" s="427"/>
      <c r="H171" s="427"/>
      <c r="I171" s="427"/>
      <c r="J171" s="427"/>
      <c r="K171" s="427"/>
      <c r="L171" s="427"/>
      <c r="M171" s="410">
        <f t="shared" si="54"/>
        <v>700</v>
      </c>
      <c r="N171" s="410">
        <f t="shared" si="55"/>
        <v>0</v>
      </c>
      <c r="O171" s="410"/>
    </row>
    <row r="172" spans="1:18" x14ac:dyDescent="0.2">
      <c r="A172" s="411" t="s">
        <v>578</v>
      </c>
      <c r="B172" s="411"/>
      <c r="C172" s="427">
        <f>SUM(C171)</f>
        <v>700</v>
      </c>
      <c r="D172" s="427">
        <f t="shared" ref="D172:L172" si="69">SUM(D171)</f>
        <v>0</v>
      </c>
      <c r="E172" s="427">
        <f t="shared" si="69"/>
        <v>0</v>
      </c>
      <c r="F172" s="427">
        <f t="shared" si="69"/>
        <v>700</v>
      </c>
      <c r="G172" s="427">
        <f t="shared" si="69"/>
        <v>0</v>
      </c>
      <c r="H172" s="427">
        <f t="shared" si="69"/>
        <v>0</v>
      </c>
      <c r="I172" s="427">
        <f t="shared" si="69"/>
        <v>0</v>
      </c>
      <c r="J172" s="427">
        <f t="shared" si="69"/>
        <v>0</v>
      </c>
      <c r="K172" s="427">
        <f t="shared" si="69"/>
        <v>0</v>
      </c>
      <c r="L172" s="427">
        <f t="shared" si="69"/>
        <v>0</v>
      </c>
      <c r="M172" s="410">
        <f t="shared" si="54"/>
        <v>700</v>
      </c>
      <c r="N172" s="410">
        <f t="shared" si="55"/>
        <v>0</v>
      </c>
      <c r="O172" s="410"/>
    </row>
    <row r="173" spans="1:18" x14ac:dyDescent="0.2">
      <c r="A173" s="411" t="s">
        <v>573</v>
      </c>
      <c r="B173" s="411"/>
      <c r="C173" s="427">
        <f>C170+C172</f>
        <v>35541</v>
      </c>
      <c r="D173" s="427">
        <f t="shared" ref="D173:L173" si="70">D170+D172</f>
        <v>20827</v>
      </c>
      <c r="E173" s="427">
        <f t="shared" si="70"/>
        <v>3848</v>
      </c>
      <c r="F173" s="427">
        <f t="shared" si="70"/>
        <v>10866</v>
      </c>
      <c r="G173" s="427">
        <f t="shared" si="70"/>
        <v>0</v>
      </c>
      <c r="H173" s="427">
        <f t="shared" si="70"/>
        <v>0</v>
      </c>
      <c r="I173" s="427">
        <f t="shared" si="70"/>
        <v>0</v>
      </c>
      <c r="J173" s="427">
        <f t="shared" si="70"/>
        <v>0</v>
      </c>
      <c r="K173" s="427">
        <f t="shared" si="70"/>
        <v>0</v>
      </c>
      <c r="L173" s="427">
        <f t="shared" si="70"/>
        <v>0</v>
      </c>
      <c r="M173" s="410">
        <f t="shared" si="54"/>
        <v>35541</v>
      </c>
      <c r="N173" s="410">
        <f t="shared" si="55"/>
        <v>0</v>
      </c>
      <c r="O173" s="410"/>
    </row>
    <row r="174" spans="1:18" x14ac:dyDescent="0.2">
      <c r="A174" s="428" t="s">
        <v>652</v>
      </c>
      <c r="B174" s="411" t="s">
        <v>580</v>
      </c>
      <c r="C174" s="427"/>
      <c r="D174" s="427"/>
      <c r="E174" s="427"/>
      <c r="F174" s="427"/>
      <c r="G174" s="427"/>
      <c r="H174" s="427"/>
      <c r="I174" s="427"/>
      <c r="J174" s="427"/>
      <c r="K174" s="427"/>
      <c r="L174" s="427"/>
      <c r="M174" s="410">
        <f t="shared" si="54"/>
        <v>0</v>
      </c>
      <c r="N174" s="410">
        <f t="shared" si="55"/>
        <v>0</v>
      </c>
      <c r="O174" s="451"/>
    </row>
    <row r="175" spans="1:18" x14ac:dyDescent="0.2">
      <c r="A175" s="411" t="s">
        <v>569</v>
      </c>
      <c r="B175" s="411"/>
      <c r="C175" s="427">
        <f t="shared" si="44"/>
        <v>16029</v>
      </c>
      <c r="D175" s="427">
        <v>9221</v>
      </c>
      <c r="E175" s="427">
        <v>1772</v>
      </c>
      <c r="F175" s="427">
        <v>5036</v>
      </c>
      <c r="G175" s="427"/>
      <c r="H175" s="427"/>
      <c r="I175" s="427"/>
      <c r="J175" s="427"/>
      <c r="K175" s="427"/>
      <c r="L175" s="427"/>
      <c r="M175" s="410">
        <f t="shared" si="54"/>
        <v>16029</v>
      </c>
      <c r="N175" s="410">
        <f t="shared" si="55"/>
        <v>0</v>
      </c>
      <c r="O175" s="451"/>
    </row>
    <row r="176" spans="1:18" x14ac:dyDescent="0.2">
      <c r="A176" s="411" t="s">
        <v>581</v>
      </c>
      <c r="B176" s="411"/>
      <c r="C176" s="427">
        <v>600</v>
      </c>
      <c r="D176" s="427"/>
      <c r="E176" s="427"/>
      <c r="F176" s="427">
        <v>600</v>
      </c>
      <c r="G176" s="427"/>
      <c r="H176" s="427"/>
      <c r="I176" s="427"/>
      <c r="J176" s="427"/>
      <c r="K176" s="427"/>
      <c r="L176" s="427"/>
      <c r="M176" s="410">
        <f t="shared" si="54"/>
        <v>600</v>
      </c>
      <c r="N176" s="410">
        <f t="shared" si="55"/>
        <v>0</v>
      </c>
      <c r="O176" s="410"/>
    </row>
    <row r="177" spans="1:17" x14ac:dyDescent="0.2">
      <c r="A177" s="411" t="s">
        <v>578</v>
      </c>
      <c r="B177" s="411"/>
      <c r="C177" s="427">
        <f>SUM(C176)</f>
        <v>600</v>
      </c>
      <c r="D177" s="427">
        <f t="shared" ref="D177:L177" si="71">SUM(D176)</f>
        <v>0</v>
      </c>
      <c r="E177" s="427">
        <f t="shared" si="71"/>
        <v>0</v>
      </c>
      <c r="F177" s="427">
        <f t="shared" si="71"/>
        <v>600</v>
      </c>
      <c r="G177" s="427">
        <f t="shared" si="71"/>
        <v>0</v>
      </c>
      <c r="H177" s="427">
        <f t="shared" si="71"/>
        <v>0</v>
      </c>
      <c r="I177" s="427">
        <f t="shared" si="71"/>
        <v>0</v>
      </c>
      <c r="J177" s="427">
        <f t="shared" si="71"/>
        <v>0</v>
      </c>
      <c r="K177" s="427">
        <f t="shared" si="71"/>
        <v>0</v>
      </c>
      <c r="L177" s="427">
        <f t="shared" si="71"/>
        <v>0</v>
      </c>
      <c r="M177" s="410">
        <f t="shared" si="54"/>
        <v>600</v>
      </c>
      <c r="N177" s="410">
        <f t="shared" si="55"/>
        <v>0</v>
      </c>
      <c r="O177" s="410"/>
    </row>
    <row r="178" spans="1:17" x14ac:dyDescent="0.2">
      <c r="A178" s="411" t="s">
        <v>573</v>
      </c>
      <c r="B178" s="411"/>
      <c r="C178" s="427">
        <f>C175+C177</f>
        <v>16629</v>
      </c>
      <c r="D178" s="427">
        <f t="shared" ref="D178:L178" si="72">D175+D177</f>
        <v>9221</v>
      </c>
      <c r="E178" s="427">
        <f t="shared" si="72"/>
        <v>1772</v>
      </c>
      <c r="F178" s="427">
        <f t="shared" si="72"/>
        <v>5636</v>
      </c>
      <c r="G178" s="427">
        <f t="shared" si="72"/>
        <v>0</v>
      </c>
      <c r="H178" s="427">
        <f t="shared" si="72"/>
        <v>0</v>
      </c>
      <c r="I178" s="427">
        <f t="shared" si="72"/>
        <v>0</v>
      </c>
      <c r="J178" s="427">
        <f t="shared" si="72"/>
        <v>0</v>
      </c>
      <c r="K178" s="427">
        <f t="shared" si="72"/>
        <v>0</v>
      </c>
      <c r="L178" s="427">
        <f t="shared" si="72"/>
        <v>0</v>
      </c>
      <c r="M178" s="410">
        <f t="shared" si="54"/>
        <v>16629</v>
      </c>
      <c r="N178" s="410">
        <f t="shared" si="55"/>
        <v>0</v>
      </c>
      <c r="O178" s="410"/>
    </row>
    <row r="179" spans="1:17" x14ac:dyDescent="0.2">
      <c r="A179" s="428" t="s">
        <v>609</v>
      </c>
      <c r="B179" s="411"/>
      <c r="C179" s="412"/>
      <c r="D179" s="412"/>
      <c r="E179" s="412"/>
      <c r="F179" s="412"/>
      <c r="G179" s="427"/>
      <c r="H179" s="427"/>
      <c r="I179" s="427"/>
      <c r="J179" s="427"/>
      <c r="K179" s="427"/>
      <c r="L179" s="427"/>
      <c r="M179" s="410">
        <f t="shared" si="54"/>
        <v>0</v>
      </c>
      <c r="N179" s="410">
        <f t="shared" si="55"/>
        <v>0</v>
      </c>
      <c r="O179" s="410"/>
      <c r="P179" s="410"/>
      <c r="Q179" s="410"/>
    </row>
    <row r="180" spans="1:17" x14ac:dyDescent="0.2">
      <c r="A180" s="411" t="s">
        <v>569</v>
      </c>
      <c r="B180" s="411"/>
      <c r="C180" s="412"/>
      <c r="D180" s="412"/>
      <c r="E180" s="412"/>
      <c r="F180" s="412"/>
      <c r="G180" s="427"/>
      <c r="H180" s="427"/>
      <c r="I180" s="427"/>
      <c r="J180" s="427"/>
      <c r="K180" s="427"/>
      <c r="L180" s="427"/>
      <c r="M180" s="410">
        <f t="shared" si="54"/>
        <v>0</v>
      </c>
      <c r="N180" s="410">
        <f t="shared" si="55"/>
        <v>0</v>
      </c>
      <c r="O180" s="410"/>
      <c r="P180" s="410"/>
      <c r="Q180" s="410"/>
    </row>
    <row r="181" spans="1:17" x14ac:dyDescent="0.2">
      <c r="A181" s="411" t="s">
        <v>581</v>
      </c>
      <c r="B181" s="411"/>
      <c r="C181" s="412">
        <v>150</v>
      </c>
      <c r="D181" s="412"/>
      <c r="E181" s="412"/>
      <c r="F181" s="412">
        <v>150</v>
      </c>
      <c r="G181" s="427"/>
      <c r="H181" s="427"/>
      <c r="I181" s="427"/>
      <c r="J181" s="427"/>
      <c r="K181" s="427"/>
      <c r="L181" s="427"/>
      <c r="M181" s="410">
        <f t="shared" si="54"/>
        <v>150</v>
      </c>
      <c r="N181" s="410">
        <f t="shared" si="55"/>
        <v>0</v>
      </c>
      <c r="O181" s="410"/>
      <c r="P181" s="410"/>
      <c r="Q181" s="410"/>
    </row>
    <row r="182" spans="1:17" x14ac:dyDescent="0.2">
      <c r="A182" s="411" t="s">
        <v>578</v>
      </c>
      <c r="B182" s="411"/>
      <c r="C182" s="412">
        <f>SUM(C181)</f>
        <v>150</v>
      </c>
      <c r="D182" s="412">
        <f t="shared" ref="D182:L182" si="73">SUM(D181)</f>
        <v>0</v>
      </c>
      <c r="E182" s="412">
        <f t="shared" si="73"/>
        <v>0</v>
      </c>
      <c r="F182" s="412">
        <f t="shared" si="73"/>
        <v>150</v>
      </c>
      <c r="G182" s="412">
        <f t="shared" si="73"/>
        <v>0</v>
      </c>
      <c r="H182" s="412">
        <f t="shared" si="73"/>
        <v>0</v>
      </c>
      <c r="I182" s="412">
        <f t="shared" si="73"/>
        <v>0</v>
      </c>
      <c r="J182" s="412">
        <f t="shared" si="73"/>
        <v>0</v>
      </c>
      <c r="K182" s="412">
        <f t="shared" si="73"/>
        <v>0</v>
      </c>
      <c r="L182" s="412">
        <f t="shared" si="73"/>
        <v>0</v>
      </c>
      <c r="M182" s="410">
        <f t="shared" si="54"/>
        <v>150</v>
      </c>
      <c r="N182" s="410">
        <f t="shared" si="55"/>
        <v>0</v>
      </c>
      <c r="O182" s="410"/>
      <c r="P182" s="410"/>
      <c r="Q182" s="410"/>
    </row>
    <row r="183" spans="1:17" x14ac:dyDescent="0.2">
      <c r="A183" s="413" t="s">
        <v>573</v>
      </c>
      <c r="B183" s="411"/>
      <c r="C183" s="412">
        <f>C180+C182</f>
        <v>150</v>
      </c>
      <c r="D183" s="412">
        <f t="shared" ref="D183:L183" si="74">D180+D182</f>
        <v>0</v>
      </c>
      <c r="E183" s="412">
        <f t="shared" si="74"/>
        <v>0</v>
      </c>
      <c r="F183" s="412">
        <f t="shared" si="74"/>
        <v>150</v>
      </c>
      <c r="G183" s="412">
        <f t="shared" si="74"/>
        <v>0</v>
      </c>
      <c r="H183" s="412">
        <f t="shared" si="74"/>
        <v>0</v>
      </c>
      <c r="I183" s="412">
        <f t="shared" si="74"/>
        <v>0</v>
      </c>
      <c r="J183" s="412">
        <f t="shared" si="74"/>
        <v>0</v>
      </c>
      <c r="K183" s="412">
        <f t="shared" si="74"/>
        <v>0</v>
      </c>
      <c r="L183" s="412">
        <f t="shared" si="74"/>
        <v>0</v>
      </c>
      <c r="M183" s="410">
        <f t="shared" si="54"/>
        <v>150</v>
      </c>
      <c r="N183" s="410">
        <f t="shared" si="55"/>
        <v>0</v>
      </c>
      <c r="O183" s="410"/>
      <c r="P183" s="410"/>
      <c r="Q183" s="410"/>
    </row>
    <row r="184" spans="1:17" x14ac:dyDescent="0.2">
      <c r="A184" s="428" t="s">
        <v>644</v>
      </c>
      <c r="B184" s="411" t="s">
        <v>568</v>
      </c>
      <c r="C184" s="427"/>
      <c r="D184" s="427"/>
      <c r="E184" s="427"/>
      <c r="F184" s="427"/>
      <c r="G184" s="427"/>
      <c r="H184" s="427"/>
      <c r="I184" s="427"/>
      <c r="J184" s="427"/>
      <c r="K184" s="427"/>
      <c r="L184" s="427"/>
      <c r="M184" s="410">
        <f t="shared" si="54"/>
        <v>0</v>
      </c>
      <c r="N184" s="410">
        <f t="shared" si="55"/>
        <v>0</v>
      </c>
      <c r="O184" s="451"/>
    </row>
    <row r="185" spans="1:17" x14ac:dyDescent="0.2">
      <c r="A185" s="411" t="s">
        <v>569</v>
      </c>
      <c r="B185" s="411"/>
      <c r="C185" s="427">
        <f t="shared" si="44"/>
        <v>33845</v>
      </c>
      <c r="D185" s="427">
        <v>10551</v>
      </c>
      <c r="E185" s="427">
        <v>1950</v>
      </c>
      <c r="F185" s="427">
        <v>21344</v>
      </c>
      <c r="G185" s="427"/>
      <c r="H185" s="427"/>
      <c r="I185" s="427"/>
      <c r="J185" s="427"/>
      <c r="K185" s="427"/>
      <c r="L185" s="427"/>
      <c r="M185" s="410">
        <f t="shared" si="54"/>
        <v>33845</v>
      </c>
      <c r="N185" s="410">
        <f t="shared" si="55"/>
        <v>0</v>
      </c>
      <c r="O185" s="451"/>
    </row>
    <row r="186" spans="1:17" x14ac:dyDescent="0.2">
      <c r="A186" s="411" t="s">
        <v>581</v>
      </c>
      <c r="B186" s="411"/>
      <c r="C186" s="427">
        <v>250</v>
      </c>
      <c r="D186" s="427"/>
      <c r="E186" s="427"/>
      <c r="F186" s="427">
        <v>250</v>
      </c>
      <c r="G186" s="427"/>
      <c r="H186" s="427"/>
      <c r="I186" s="427"/>
      <c r="J186" s="427"/>
      <c r="K186" s="427"/>
      <c r="L186" s="427"/>
      <c r="M186" s="410">
        <f t="shared" si="54"/>
        <v>250</v>
      </c>
      <c r="N186" s="410">
        <f t="shared" si="55"/>
        <v>0</v>
      </c>
      <c r="O186" s="410"/>
    </row>
    <row r="187" spans="1:17" x14ac:dyDescent="0.2">
      <c r="A187" s="411" t="s">
        <v>578</v>
      </c>
      <c r="B187" s="411"/>
      <c r="C187" s="427">
        <f>SUM(C186)</f>
        <v>250</v>
      </c>
      <c r="D187" s="427">
        <f t="shared" ref="D187:L187" si="75">SUM(D186)</f>
        <v>0</v>
      </c>
      <c r="E187" s="427">
        <f t="shared" si="75"/>
        <v>0</v>
      </c>
      <c r="F187" s="427">
        <f t="shared" si="75"/>
        <v>250</v>
      </c>
      <c r="G187" s="427">
        <f t="shared" si="75"/>
        <v>0</v>
      </c>
      <c r="H187" s="427">
        <f t="shared" si="75"/>
        <v>0</v>
      </c>
      <c r="I187" s="427">
        <f t="shared" si="75"/>
        <v>0</v>
      </c>
      <c r="J187" s="427">
        <f t="shared" si="75"/>
        <v>0</v>
      </c>
      <c r="K187" s="427">
        <f t="shared" si="75"/>
        <v>0</v>
      </c>
      <c r="L187" s="427">
        <f t="shared" si="75"/>
        <v>0</v>
      </c>
      <c r="M187" s="410">
        <f t="shared" si="54"/>
        <v>250</v>
      </c>
      <c r="N187" s="410">
        <f t="shared" si="55"/>
        <v>0</v>
      </c>
      <c r="O187" s="410"/>
    </row>
    <row r="188" spans="1:17" x14ac:dyDescent="0.2">
      <c r="A188" s="411" t="s">
        <v>573</v>
      </c>
      <c r="B188" s="411"/>
      <c r="C188" s="427">
        <f>C185+C187</f>
        <v>34095</v>
      </c>
      <c r="D188" s="427">
        <f t="shared" ref="D188:L188" si="76">D185+D187</f>
        <v>10551</v>
      </c>
      <c r="E188" s="427">
        <f t="shared" si="76"/>
        <v>1950</v>
      </c>
      <c r="F188" s="427">
        <f t="shared" si="76"/>
        <v>21594</v>
      </c>
      <c r="G188" s="427">
        <f t="shared" si="76"/>
        <v>0</v>
      </c>
      <c r="H188" s="427">
        <f t="shared" si="76"/>
        <v>0</v>
      </c>
      <c r="I188" s="427">
        <f t="shared" si="76"/>
        <v>0</v>
      </c>
      <c r="J188" s="427">
        <f t="shared" si="76"/>
        <v>0</v>
      </c>
      <c r="K188" s="427">
        <f t="shared" si="76"/>
        <v>0</v>
      </c>
      <c r="L188" s="427">
        <f t="shared" si="76"/>
        <v>0</v>
      </c>
      <c r="M188" s="410">
        <f t="shared" si="54"/>
        <v>34095</v>
      </c>
      <c r="N188" s="410">
        <f t="shared" si="55"/>
        <v>0</v>
      </c>
      <c r="O188" s="410"/>
    </row>
    <row r="189" spans="1:17" x14ac:dyDescent="0.2">
      <c r="A189" s="428" t="s">
        <v>612</v>
      </c>
      <c r="B189" s="411" t="s">
        <v>568</v>
      </c>
      <c r="C189" s="427"/>
      <c r="D189" s="427"/>
      <c r="E189" s="427"/>
      <c r="F189" s="427"/>
      <c r="G189" s="427"/>
      <c r="H189" s="427"/>
      <c r="I189" s="427"/>
      <c r="J189" s="427"/>
      <c r="K189" s="427"/>
      <c r="L189" s="427"/>
      <c r="M189" s="410">
        <f t="shared" si="54"/>
        <v>0</v>
      </c>
      <c r="N189" s="410">
        <f t="shared" si="55"/>
        <v>0</v>
      </c>
      <c r="O189" s="451"/>
    </row>
    <row r="190" spans="1:17" x14ac:dyDescent="0.2">
      <c r="A190" s="411" t="s">
        <v>569</v>
      </c>
      <c r="B190" s="411"/>
      <c r="C190" s="427">
        <f t="shared" si="44"/>
        <v>3998</v>
      </c>
      <c r="D190" s="427">
        <v>1792</v>
      </c>
      <c r="E190" s="427">
        <v>314</v>
      </c>
      <c r="F190" s="427">
        <v>1892</v>
      </c>
      <c r="G190" s="427"/>
      <c r="H190" s="427"/>
      <c r="I190" s="427"/>
      <c r="J190" s="427"/>
      <c r="K190" s="427"/>
      <c r="L190" s="427"/>
      <c r="M190" s="410">
        <f t="shared" si="54"/>
        <v>3998</v>
      </c>
      <c r="N190" s="410">
        <f t="shared" si="55"/>
        <v>0</v>
      </c>
      <c r="O190" s="451"/>
    </row>
    <row r="191" spans="1:17" x14ac:dyDescent="0.2">
      <c r="A191" s="411" t="s">
        <v>581</v>
      </c>
      <c r="B191" s="411"/>
      <c r="C191" s="427">
        <v>278</v>
      </c>
      <c r="D191" s="427"/>
      <c r="E191" s="427"/>
      <c r="F191" s="427">
        <v>278</v>
      </c>
      <c r="G191" s="427"/>
      <c r="H191" s="427"/>
      <c r="I191" s="427"/>
      <c r="J191" s="427"/>
      <c r="K191" s="427"/>
      <c r="L191" s="427"/>
      <c r="M191" s="410">
        <f t="shared" si="54"/>
        <v>278</v>
      </c>
      <c r="N191" s="410">
        <f t="shared" si="55"/>
        <v>0</v>
      </c>
      <c r="O191" s="410"/>
    </row>
    <row r="192" spans="1:17" x14ac:dyDescent="0.2">
      <c r="A192" s="411" t="s">
        <v>578</v>
      </c>
      <c r="B192" s="411"/>
      <c r="C192" s="427">
        <f>SUM(C191)</f>
        <v>278</v>
      </c>
      <c r="D192" s="427">
        <f t="shared" ref="D192:L192" si="77">SUM(D191)</f>
        <v>0</v>
      </c>
      <c r="E192" s="427">
        <f t="shared" si="77"/>
        <v>0</v>
      </c>
      <c r="F192" s="427">
        <f t="shared" si="77"/>
        <v>278</v>
      </c>
      <c r="G192" s="427">
        <f t="shared" si="77"/>
        <v>0</v>
      </c>
      <c r="H192" s="427">
        <f t="shared" si="77"/>
        <v>0</v>
      </c>
      <c r="I192" s="427">
        <f t="shared" si="77"/>
        <v>0</v>
      </c>
      <c r="J192" s="427">
        <f t="shared" si="77"/>
        <v>0</v>
      </c>
      <c r="K192" s="427">
        <f t="shared" si="77"/>
        <v>0</v>
      </c>
      <c r="L192" s="427">
        <f t="shared" si="77"/>
        <v>0</v>
      </c>
      <c r="M192" s="410">
        <f t="shared" si="54"/>
        <v>278</v>
      </c>
      <c r="N192" s="410">
        <f t="shared" si="55"/>
        <v>0</v>
      </c>
      <c r="O192" s="410"/>
    </row>
    <row r="193" spans="1:15" x14ac:dyDescent="0.2">
      <c r="A193" s="411" t="s">
        <v>573</v>
      </c>
      <c r="B193" s="411"/>
      <c r="C193" s="427">
        <f>C190+C192</f>
        <v>4276</v>
      </c>
      <c r="D193" s="427">
        <f t="shared" ref="D193:L193" si="78">D190+D192</f>
        <v>1792</v>
      </c>
      <c r="E193" s="427">
        <f t="shared" si="78"/>
        <v>314</v>
      </c>
      <c r="F193" s="427">
        <f t="shared" si="78"/>
        <v>2170</v>
      </c>
      <c r="G193" s="427">
        <f t="shared" si="78"/>
        <v>0</v>
      </c>
      <c r="H193" s="427">
        <f t="shared" si="78"/>
        <v>0</v>
      </c>
      <c r="I193" s="427">
        <f t="shared" si="78"/>
        <v>0</v>
      </c>
      <c r="J193" s="427">
        <f t="shared" si="78"/>
        <v>0</v>
      </c>
      <c r="K193" s="427">
        <f t="shared" si="78"/>
        <v>0</v>
      </c>
      <c r="L193" s="427">
        <f t="shared" si="78"/>
        <v>0</v>
      </c>
      <c r="M193" s="410">
        <f t="shared" si="54"/>
        <v>4276</v>
      </c>
      <c r="N193" s="410">
        <f t="shared" si="55"/>
        <v>0</v>
      </c>
      <c r="O193" s="410"/>
    </row>
    <row r="194" spans="1:15" x14ac:dyDescent="0.2">
      <c r="A194" s="428" t="s">
        <v>613</v>
      </c>
      <c r="B194" s="411" t="s">
        <v>568</v>
      </c>
      <c r="C194" s="427"/>
      <c r="D194" s="427"/>
      <c r="E194" s="427"/>
      <c r="F194" s="427"/>
      <c r="G194" s="427"/>
      <c r="H194" s="427"/>
      <c r="I194" s="427"/>
      <c r="J194" s="427"/>
      <c r="K194" s="427"/>
      <c r="L194" s="427"/>
      <c r="M194" s="410">
        <f t="shared" si="54"/>
        <v>0</v>
      </c>
      <c r="N194" s="410">
        <f t="shared" si="55"/>
        <v>0</v>
      </c>
      <c r="O194" s="451"/>
    </row>
    <row r="195" spans="1:15" x14ac:dyDescent="0.2">
      <c r="A195" s="411" t="s">
        <v>569</v>
      </c>
      <c r="B195" s="411"/>
      <c r="C195" s="427">
        <f t="shared" si="44"/>
        <v>1938</v>
      </c>
      <c r="D195" s="427">
        <v>240</v>
      </c>
      <c r="E195" s="427">
        <v>38</v>
      </c>
      <c r="F195" s="427">
        <v>1660</v>
      </c>
      <c r="G195" s="427"/>
      <c r="H195" s="427"/>
      <c r="I195" s="427"/>
      <c r="J195" s="427"/>
      <c r="K195" s="427"/>
      <c r="L195" s="427"/>
      <c r="M195" s="410">
        <f t="shared" si="54"/>
        <v>1938</v>
      </c>
      <c r="N195" s="410">
        <f t="shared" si="55"/>
        <v>0</v>
      </c>
      <c r="O195" s="451"/>
    </row>
    <row r="196" spans="1:15" x14ac:dyDescent="0.2">
      <c r="A196" s="411" t="s">
        <v>578</v>
      </c>
      <c r="B196" s="411"/>
      <c r="C196" s="427"/>
      <c r="D196" s="427"/>
      <c r="E196" s="427"/>
      <c r="F196" s="427"/>
      <c r="G196" s="427"/>
      <c r="H196" s="427"/>
      <c r="I196" s="427"/>
      <c r="J196" s="427"/>
      <c r="K196" s="427"/>
      <c r="L196" s="427"/>
      <c r="M196" s="410">
        <f t="shared" si="54"/>
        <v>0</v>
      </c>
      <c r="N196" s="410">
        <f t="shared" si="55"/>
        <v>0</v>
      </c>
      <c r="O196" s="410"/>
    </row>
    <row r="197" spans="1:15" x14ac:dyDescent="0.2">
      <c r="A197" s="411" t="s">
        <v>573</v>
      </c>
      <c r="B197" s="411"/>
      <c r="C197" s="427">
        <f>C195+C196</f>
        <v>1938</v>
      </c>
      <c r="D197" s="427">
        <f t="shared" ref="D197:L197" si="79">D195+D196</f>
        <v>240</v>
      </c>
      <c r="E197" s="427">
        <f t="shared" si="79"/>
        <v>38</v>
      </c>
      <c r="F197" s="427">
        <f t="shared" si="79"/>
        <v>1660</v>
      </c>
      <c r="G197" s="427">
        <f t="shared" si="79"/>
        <v>0</v>
      </c>
      <c r="H197" s="427">
        <f t="shared" si="79"/>
        <v>0</v>
      </c>
      <c r="I197" s="427">
        <f t="shared" si="79"/>
        <v>0</v>
      </c>
      <c r="J197" s="427">
        <f t="shared" si="79"/>
        <v>0</v>
      </c>
      <c r="K197" s="427">
        <f t="shared" si="79"/>
        <v>0</v>
      </c>
      <c r="L197" s="427">
        <f t="shared" si="79"/>
        <v>0</v>
      </c>
      <c r="M197" s="410">
        <f t="shared" si="54"/>
        <v>1938</v>
      </c>
      <c r="N197" s="410">
        <f t="shared" si="55"/>
        <v>0</v>
      </c>
      <c r="O197" s="410"/>
    </row>
    <row r="198" spans="1:15" x14ac:dyDescent="0.2">
      <c r="A198" s="428" t="s">
        <v>645</v>
      </c>
      <c r="B198" s="411" t="s">
        <v>580</v>
      </c>
      <c r="C198" s="427"/>
      <c r="D198" s="427"/>
      <c r="E198" s="427"/>
      <c r="F198" s="427"/>
      <c r="G198" s="427"/>
      <c r="H198" s="427"/>
      <c r="I198" s="427"/>
      <c r="J198" s="427"/>
      <c r="K198" s="427"/>
      <c r="L198" s="427"/>
      <c r="M198" s="410">
        <f t="shared" si="54"/>
        <v>0</v>
      </c>
      <c r="N198" s="410">
        <f t="shared" si="55"/>
        <v>0</v>
      </c>
      <c r="O198" s="451"/>
    </row>
    <row r="199" spans="1:15" x14ac:dyDescent="0.2">
      <c r="A199" s="411" t="s">
        <v>569</v>
      </c>
      <c r="B199" s="411"/>
      <c r="C199" s="427">
        <f t="shared" si="44"/>
        <v>59565</v>
      </c>
      <c r="D199" s="427">
        <v>1089</v>
      </c>
      <c r="E199" s="427">
        <v>172</v>
      </c>
      <c r="F199" s="427">
        <v>58304</v>
      </c>
      <c r="G199" s="427"/>
      <c r="H199" s="427"/>
      <c r="I199" s="427"/>
      <c r="J199" s="427"/>
      <c r="K199" s="427"/>
      <c r="L199" s="427"/>
      <c r="M199" s="410">
        <f t="shared" si="54"/>
        <v>59565</v>
      </c>
      <c r="N199" s="410">
        <f t="shared" si="55"/>
        <v>0</v>
      </c>
      <c r="O199" s="451"/>
    </row>
    <row r="200" spans="1:15" x14ac:dyDescent="0.2">
      <c r="A200" s="411" t="s">
        <v>581</v>
      </c>
      <c r="B200" s="411"/>
      <c r="C200" s="427">
        <v>500</v>
      </c>
      <c r="D200" s="427"/>
      <c r="E200" s="427"/>
      <c r="F200" s="427">
        <v>500</v>
      </c>
      <c r="G200" s="427"/>
      <c r="H200" s="427"/>
      <c r="I200" s="427"/>
      <c r="J200" s="427"/>
      <c r="K200" s="427"/>
      <c r="L200" s="427"/>
      <c r="M200" s="410">
        <f t="shared" si="54"/>
        <v>500</v>
      </c>
      <c r="N200" s="410">
        <f t="shared" si="55"/>
        <v>0</v>
      </c>
      <c r="O200" s="410"/>
    </row>
    <row r="201" spans="1:15" x14ac:dyDescent="0.2">
      <c r="A201" s="411" t="s">
        <v>578</v>
      </c>
      <c r="B201" s="411"/>
      <c r="C201" s="427">
        <f>SUM(C200)</f>
        <v>500</v>
      </c>
      <c r="D201" s="427">
        <f t="shared" ref="D201:L201" si="80">SUM(D200)</f>
        <v>0</v>
      </c>
      <c r="E201" s="427">
        <f t="shared" si="80"/>
        <v>0</v>
      </c>
      <c r="F201" s="427">
        <f t="shared" si="80"/>
        <v>500</v>
      </c>
      <c r="G201" s="427">
        <f t="shared" si="80"/>
        <v>0</v>
      </c>
      <c r="H201" s="427">
        <f t="shared" si="80"/>
        <v>0</v>
      </c>
      <c r="I201" s="427">
        <f t="shared" si="80"/>
        <v>0</v>
      </c>
      <c r="J201" s="427">
        <f t="shared" si="80"/>
        <v>0</v>
      </c>
      <c r="K201" s="427">
        <f t="shared" si="80"/>
        <v>0</v>
      </c>
      <c r="L201" s="427">
        <f t="shared" si="80"/>
        <v>0</v>
      </c>
      <c r="M201" s="410">
        <f t="shared" si="54"/>
        <v>500</v>
      </c>
      <c r="N201" s="410">
        <f t="shared" si="55"/>
        <v>0</v>
      </c>
      <c r="O201" s="410"/>
    </row>
    <row r="202" spans="1:15" x14ac:dyDescent="0.2">
      <c r="A202" s="411" t="s">
        <v>573</v>
      </c>
      <c r="B202" s="411"/>
      <c r="C202" s="427">
        <f>C199+C201</f>
        <v>60065</v>
      </c>
      <c r="D202" s="427">
        <f t="shared" ref="D202:L202" si="81">D199+D201</f>
        <v>1089</v>
      </c>
      <c r="E202" s="427">
        <f t="shared" si="81"/>
        <v>172</v>
      </c>
      <c r="F202" s="427">
        <f t="shared" si="81"/>
        <v>58804</v>
      </c>
      <c r="G202" s="427">
        <f t="shared" si="81"/>
        <v>0</v>
      </c>
      <c r="H202" s="427">
        <f t="shared" si="81"/>
        <v>0</v>
      </c>
      <c r="I202" s="427">
        <f t="shared" si="81"/>
        <v>0</v>
      </c>
      <c r="J202" s="427">
        <f t="shared" si="81"/>
        <v>0</v>
      </c>
      <c r="K202" s="427">
        <f t="shared" si="81"/>
        <v>0</v>
      </c>
      <c r="L202" s="427">
        <f t="shared" si="81"/>
        <v>0</v>
      </c>
      <c r="M202" s="410">
        <f t="shared" si="54"/>
        <v>60065</v>
      </c>
      <c r="N202" s="410">
        <f t="shared" si="55"/>
        <v>0</v>
      </c>
      <c r="O202" s="410"/>
    </row>
    <row r="203" spans="1:15" x14ac:dyDescent="0.2">
      <c r="A203" s="428" t="s">
        <v>615</v>
      </c>
      <c r="B203" s="411" t="s">
        <v>568</v>
      </c>
      <c r="C203" s="427"/>
      <c r="D203" s="427"/>
      <c r="E203" s="427"/>
      <c r="F203" s="427"/>
      <c r="G203" s="427"/>
      <c r="H203" s="427"/>
      <c r="I203" s="427"/>
      <c r="J203" s="427"/>
      <c r="K203" s="427"/>
      <c r="L203" s="427"/>
      <c r="M203" s="410">
        <f t="shared" si="54"/>
        <v>0</v>
      </c>
      <c r="N203" s="410">
        <f t="shared" si="55"/>
        <v>0</v>
      </c>
      <c r="O203" s="451"/>
    </row>
    <row r="204" spans="1:15" x14ac:dyDescent="0.2">
      <c r="A204" s="411" t="s">
        <v>569</v>
      </c>
      <c r="B204" s="411"/>
      <c r="C204" s="427">
        <f t="shared" si="44"/>
        <v>19591</v>
      </c>
      <c r="D204" s="427"/>
      <c r="E204" s="427"/>
      <c r="F204" s="427">
        <v>19591</v>
      </c>
      <c r="G204" s="427"/>
      <c r="H204" s="427"/>
      <c r="I204" s="427"/>
      <c r="J204" s="427"/>
      <c r="K204" s="427"/>
      <c r="L204" s="427"/>
      <c r="M204" s="410">
        <f t="shared" si="54"/>
        <v>19591</v>
      </c>
      <c r="N204" s="410">
        <f t="shared" si="55"/>
        <v>0</v>
      </c>
      <c r="O204" s="451"/>
    </row>
    <row r="205" spans="1:15" x14ac:dyDescent="0.2">
      <c r="A205" s="411" t="s">
        <v>581</v>
      </c>
      <c r="B205" s="411"/>
      <c r="C205" s="427">
        <v>100</v>
      </c>
      <c r="D205" s="427"/>
      <c r="E205" s="427"/>
      <c r="F205" s="427">
        <v>100</v>
      </c>
      <c r="G205" s="427"/>
      <c r="H205" s="427"/>
      <c r="I205" s="427"/>
      <c r="J205" s="427"/>
      <c r="K205" s="427"/>
      <c r="L205" s="427"/>
      <c r="M205" s="410">
        <f t="shared" ref="M205:M242" si="82">SUM(D205:L205)</f>
        <v>100</v>
      </c>
      <c r="N205" s="410">
        <f t="shared" si="55"/>
        <v>0</v>
      </c>
      <c r="O205" s="410"/>
    </row>
    <row r="206" spans="1:15" x14ac:dyDescent="0.2">
      <c r="A206" s="411" t="s">
        <v>578</v>
      </c>
      <c r="B206" s="411"/>
      <c r="C206" s="427">
        <f>SUM(C205)</f>
        <v>100</v>
      </c>
      <c r="D206" s="427">
        <f t="shared" ref="D206:L206" si="83">SUM(D205)</f>
        <v>0</v>
      </c>
      <c r="E206" s="427">
        <f t="shared" si="83"/>
        <v>0</v>
      </c>
      <c r="F206" s="427">
        <f t="shared" si="83"/>
        <v>100</v>
      </c>
      <c r="G206" s="427">
        <f t="shared" si="83"/>
        <v>0</v>
      </c>
      <c r="H206" s="427">
        <f t="shared" si="83"/>
        <v>0</v>
      </c>
      <c r="I206" s="427">
        <f t="shared" si="83"/>
        <v>0</v>
      </c>
      <c r="J206" s="427">
        <f t="shared" si="83"/>
        <v>0</v>
      </c>
      <c r="K206" s="427">
        <f t="shared" si="83"/>
        <v>0</v>
      </c>
      <c r="L206" s="427">
        <f t="shared" si="83"/>
        <v>0</v>
      </c>
      <c r="M206" s="410">
        <f t="shared" si="82"/>
        <v>100</v>
      </c>
      <c r="N206" s="410">
        <f t="shared" ref="N206:N251" si="84">M206-C206</f>
        <v>0</v>
      </c>
      <c r="O206" s="410"/>
    </row>
    <row r="207" spans="1:15" x14ac:dyDescent="0.2">
      <c r="A207" s="411" t="s">
        <v>573</v>
      </c>
      <c r="B207" s="411"/>
      <c r="C207" s="427">
        <f>C204+C206</f>
        <v>19691</v>
      </c>
      <c r="D207" s="427">
        <f t="shared" ref="D207:L207" si="85">D204+D206</f>
        <v>0</v>
      </c>
      <c r="E207" s="427">
        <f t="shared" si="85"/>
        <v>0</v>
      </c>
      <c r="F207" s="427">
        <f t="shared" si="85"/>
        <v>19691</v>
      </c>
      <c r="G207" s="427">
        <f t="shared" si="85"/>
        <v>0</v>
      </c>
      <c r="H207" s="427">
        <f t="shared" si="85"/>
        <v>0</v>
      </c>
      <c r="I207" s="427">
        <f t="shared" si="85"/>
        <v>0</v>
      </c>
      <c r="J207" s="427">
        <f t="shared" si="85"/>
        <v>0</v>
      </c>
      <c r="K207" s="427">
        <f t="shared" si="85"/>
        <v>0</v>
      </c>
      <c r="L207" s="427">
        <f t="shared" si="85"/>
        <v>0</v>
      </c>
      <c r="M207" s="410">
        <f t="shared" si="82"/>
        <v>19691</v>
      </c>
      <c r="N207" s="410">
        <f t="shared" si="84"/>
        <v>0</v>
      </c>
      <c r="O207" s="410"/>
    </row>
    <row r="208" spans="1:15" x14ac:dyDescent="0.2">
      <c r="A208" s="428" t="s">
        <v>616</v>
      </c>
      <c r="B208" s="411" t="s">
        <v>568</v>
      </c>
      <c r="C208" s="427"/>
      <c r="D208" s="427"/>
      <c r="E208" s="427"/>
      <c r="F208" s="427"/>
      <c r="G208" s="427"/>
      <c r="H208" s="427"/>
      <c r="I208" s="427"/>
      <c r="J208" s="427"/>
      <c r="K208" s="427"/>
      <c r="L208" s="427"/>
      <c r="M208" s="410">
        <f t="shared" si="82"/>
        <v>0</v>
      </c>
      <c r="N208" s="410">
        <f t="shared" si="84"/>
        <v>0</v>
      </c>
      <c r="O208" s="451"/>
    </row>
    <row r="209" spans="1:15" x14ac:dyDescent="0.2">
      <c r="A209" s="411" t="s">
        <v>569</v>
      </c>
      <c r="B209" s="411"/>
      <c r="C209" s="427">
        <f t="shared" si="44"/>
        <v>12757</v>
      </c>
      <c r="D209" s="427"/>
      <c r="E209" s="427"/>
      <c r="F209" s="427">
        <v>12757</v>
      </c>
      <c r="G209" s="427"/>
      <c r="H209" s="427"/>
      <c r="I209" s="427"/>
      <c r="J209" s="427"/>
      <c r="K209" s="427"/>
      <c r="L209" s="427"/>
      <c r="M209" s="410">
        <f t="shared" si="82"/>
        <v>12757</v>
      </c>
      <c r="N209" s="410">
        <f t="shared" si="84"/>
        <v>0</v>
      </c>
      <c r="O209" s="451"/>
    </row>
    <row r="210" spans="1:15" x14ac:dyDescent="0.2">
      <c r="A210" s="411" t="s">
        <v>581</v>
      </c>
      <c r="B210" s="411"/>
      <c r="C210" s="427">
        <v>100</v>
      </c>
      <c r="D210" s="427"/>
      <c r="E210" s="427"/>
      <c r="F210" s="427">
        <v>100</v>
      </c>
      <c r="G210" s="427"/>
      <c r="H210" s="427"/>
      <c r="I210" s="427"/>
      <c r="J210" s="427"/>
      <c r="K210" s="427"/>
      <c r="L210" s="427"/>
      <c r="M210" s="410">
        <f t="shared" si="82"/>
        <v>100</v>
      </c>
      <c r="N210" s="410">
        <f t="shared" si="84"/>
        <v>0</v>
      </c>
      <c r="O210" s="410"/>
    </row>
    <row r="211" spans="1:15" x14ac:dyDescent="0.2">
      <c r="A211" s="411" t="s">
        <v>578</v>
      </c>
      <c r="B211" s="411"/>
      <c r="C211" s="427">
        <f>SUM(C210)</f>
        <v>100</v>
      </c>
      <c r="D211" s="427">
        <f t="shared" ref="D211:L211" si="86">SUM(D210)</f>
        <v>0</v>
      </c>
      <c r="E211" s="427">
        <f t="shared" si="86"/>
        <v>0</v>
      </c>
      <c r="F211" s="427">
        <f t="shared" si="86"/>
        <v>100</v>
      </c>
      <c r="G211" s="427">
        <f t="shared" si="86"/>
        <v>0</v>
      </c>
      <c r="H211" s="427">
        <f t="shared" si="86"/>
        <v>0</v>
      </c>
      <c r="I211" s="427">
        <f t="shared" si="86"/>
        <v>0</v>
      </c>
      <c r="J211" s="427">
        <f t="shared" si="86"/>
        <v>0</v>
      </c>
      <c r="K211" s="427">
        <f t="shared" si="86"/>
        <v>0</v>
      </c>
      <c r="L211" s="427">
        <f t="shared" si="86"/>
        <v>0</v>
      </c>
      <c r="M211" s="410">
        <f t="shared" si="82"/>
        <v>100</v>
      </c>
      <c r="N211" s="410">
        <f t="shared" si="84"/>
        <v>0</v>
      </c>
      <c r="O211" s="410"/>
    </row>
    <row r="212" spans="1:15" x14ac:dyDescent="0.2">
      <c r="A212" s="411" t="s">
        <v>573</v>
      </c>
      <c r="B212" s="411"/>
      <c r="C212" s="427">
        <f>C209+C211</f>
        <v>12857</v>
      </c>
      <c r="D212" s="427">
        <f t="shared" ref="D212:L212" si="87">D209+D211</f>
        <v>0</v>
      </c>
      <c r="E212" s="427">
        <f t="shared" si="87"/>
        <v>0</v>
      </c>
      <c r="F212" s="427">
        <f t="shared" si="87"/>
        <v>12857</v>
      </c>
      <c r="G212" s="427">
        <f t="shared" si="87"/>
        <v>0</v>
      </c>
      <c r="H212" s="427">
        <f t="shared" si="87"/>
        <v>0</v>
      </c>
      <c r="I212" s="427">
        <f t="shared" si="87"/>
        <v>0</v>
      </c>
      <c r="J212" s="427">
        <f t="shared" si="87"/>
        <v>0</v>
      </c>
      <c r="K212" s="427">
        <f t="shared" si="87"/>
        <v>0</v>
      </c>
      <c r="L212" s="427">
        <f t="shared" si="87"/>
        <v>0</v>
      </c>
      <c r="M212" s="410">
        <f t="shared" si="82"/>
        <v>12857</v>
      </c>
      <c r="N212" s="410">
        <f t="shared" si="84"/>
        <v>0</v>
      </c>
      <c r="O212" s="410"/>
    </row>
    <row r="213" spans="1:15" x14ac:dyDescent="0.2">
      <c r="A213" s="428" t="s">
        <v>617</v>
      </c>
      <c r="B213" s="411" t="s">
        <v>568</v>
      </c>
      <c r="C213" s="427"/>
      <c r="D213" s="427"/>
      <c r="E213" s="427"/>
      <c r="F213" s="427"/>
      <c r="G213" s="427"/>
      <c r="H213" s="427"/>
      <c r="I213" s="427"/>
      <c r="J213" s="427"/>
      <c r="K213" s="427"/>
      <c r="L213" s="427"/>
      <c r="M213" s="410">
        <f t="shared" si="82"/>
        <v>0</v>
      </c>
      <c r="N213" s="410">
        <f t="shared" si="84"/>
        <v>0</v>
      </c>
      <c r="O213" s="451"/>
    </row>
    <row r="214" spans="1:15" x14ac:dyDescent="0.2">
      <c r="A214" s="411" t="s">
        <v>569</v>
      </c>
      <c r="B214" s="411"/>
      <c r="C214" s="427">
        <f t="shared" si="44"/>
        <v>10763</v>
      </c>
      <c r="D214" s="427"/>
      <c r="E214" s="427"/>
      <c r="F214" s="427">
        <v>10763</v>
      </c>
      <c r="G214" s="427"/>
      <c r="H214" s="427"/>
      <c r="I214" s="427"/>
      <c r="J214" s="427"/>
      <c r="K214" s="427"/>
      <c r="L214" s="427"/>
      <c r="M214" s="410">
        <f t="shared" si="82"/>
        <v>10763</v>
      </c>
      <c r="N214" s="410">
        <f t="shared" si="84"/>
        <v>0</v>
      </c>
      <c r="O214" s="451"/>
    </row>
    <row r="215" spans="1:15" x14ac:dyDescent="0.2">
      <c r="A215" s="411" t="s">
        <v>581</v>
      </c>
      <c r="B215" s="411"/>
      <c r="C215" s="427">
        <v>100</v>
      </c>
      <c r="D215" s="427"/>
      <c r="E215" s="427"/>
      <c r="F215" s="427">
        <v>100</v>
      </c>
      <c r="G215" s="427"/>
      <c r="H215" s="427"/>
      <c r="I215" s="427"/>
      <c r="J215" s="427"/>
      <c r="K215" s="427"/>
      <c r="L215" s="427"/>
      <c r="M215" s="410">
        <f t="shared" si="82"/>
        <v>100</v>
      </c>
      <c r="N215" s="410">
        <f t="shared" si="84"/>
        <v>0</v>
      </c>
      <c r="O215" s="410"/>
    </row>
    <row r="216" spans="1:15" x14ac:dyDescent="0.2">
      <c r="A216" s="411" t="s">
        <v>578</v>
      </c>
      <c r="B216" s="411"/>
      <c r="C216" s="427">
        <f>SUM(C215)</f>
        <v>100</v>
      </c>
      <c r="D216" s="427">
        <f t="shared" ref="D216:L216" si="88">SUM(D215)</f>
        <v>0</v>
      </c>
      <c r="E216" s="427">
        <f t="shared" si="88"/>
        <v>0</v>
      </c>
      <c r="F216" s="427">
        <f t="shared" si="88"/>
        <v>100</v>
      </c>
      <c r="G216" s="427">
        <f t="shared" si="88"/>
        <v>0</v>
      </c>
      <c r="H216" s="427">
        <f t="shared" si="88"/>
        <v>0</v>
      </c>
      <c r="I216" s="427">
        <f t="shared" si="88"/>
        <v>0</v>
      </c>
      <c r="J216" s="427">
        <f t="shared" si="88"/>
        <v>0</v>
      </c>
      <c r="K216" s="427">
        <f t="shared" si="88"/>
        <v>0</v>
      </c>
      <c r="L216" s="427">
        <f t="shared" si="88"/>
        <v>0</v>
      </c>
      <c r="M216" s="410">
        <f t="shared" si="82"/>
        <v>100</v>
      </c>
      <c r="N216" s="410">
        <f t="shared" si="84"/>
        <v>0</v>
      </c>
      <c r="O216" s="410"/>
    </row>
    <row r="217" spans="1:15" x14ac:dyDescent="0.2">
      <c r="A217" s="411" t="s">
        <v>573</v>
      </c>
      <c r="B217" s="411"/>
      <c r="C217" s="427">
        <f>C214+C216</f>
        <v>10863</v>
      </c>
      <c r="D217" s="427">
        <f t="shared" ref="D217:L217" si="89">D214+D216</f>
        <v>0</v>
      </c>
      <c r="E217" s="427">
        <f t="shared" si="89"/>
        <v>0</v>
      </c>
      <c r="F217" s="427">
        <f t="shared" si="89"/>
        <v>10863</v>
      </c>
      <c r="G217" s="427">
        <f t="shared" si="89"/>
        <v>0</v>
      </c>
      <c r="H217" s="427">
        <f t="shared" si="89"/>
        <v>0</v>
      </c>
      <c r="I217" s="427">
        <f t="shared" si="89"/>
        <v>0</v>
      </c>
      <c r="J217" s="427">
        <f t="shared" si="89"/>
        <v>0</v>
      </c>
      <c r="K217" s="427">
        <f t="shared" si="89"/>
        <v>0</v>
      </c>
      <c r="L217" s="427">
        <f t="shared" si="89"/>
        <v>0</v>
      </c>
      <c r="M217" s="410">
        <f t="shared" si="82"/>
        <v>10863</v>
      </c>
      <c r="N217" s="410">
        <f t="shared" si="84"/>
        <v>0</v>
      </c>
      <c r="O217" s="410"/>
    </row>
    <row r="218" spans="1:15" x14ac:dyDescent="0.2">
      <c r="A218" s="428" t="s">
        <v>618</v>
      </c>
      <c r="B218" s="411" t="s">
        <v>568</v>
      </c>
      <c r="C218" s="427"/>
      <c r="D218" s="427"/>
      <c r="E218" s="427"/>
      <c r="F218" s="427"/>
      <c r="G218" s="427"/>
      <c r="H218" s="427"/>
      <c r="I218" s="427"/>
      <c r="J218" s="427"/>
      <c r="K218" s="427"/>
      <c r="L218" s="427"/>
      <c r="M218" s="410">
        <f t="shared" si="82"/>
        <v>0</v>
      </c>
      <c r="N218" s="410">
        <f t="shared" si="84"/>
        <v>0</v>
      </c>
      <c r="O218" s="451"/>
    </row>
    <row r="219" spans="1:15" x14ac:dyDescent="0.2">
      <c r="A219" s="411" t="s">
        <v>569</v>
      </c>
      <c r="B219" s="411"/>
      <c r="C219" s="427">
        <f t="shared" si="44"/>
        <v>5229</v>
      </c>
      <c r="D219" s="427"/>
      <c r="E219" s="427"/>
      <c r="F219" s="427">
        <v>5229</v>
      </c>
      <c r="G219" s="427"/>
      <c r="H219" s="427"/>
      <c r="I219" s="427"/>
      <c r="J219" s="427"/>
      <c r="K219" s="427"/>
      <c r="L219" s="427"/>
      <c r="M219" s="410">
        <f t="shared" si="82"/>
        <v>5229</v>
      </c>
      <c r="N219" s="410">
        <f t="shared" si="84"/>
        <v>0</v>
      </c>
      <c r="O219" s="451"/>
    </row>
    <row r="220" spans="1:15" x14ac:dyDescent="0.2">
      <c r="A220" s="411" t="s">
        <v>578</v>
      </c>
      <c r="B220" s="411"/>
      <c r="C220" s="427"/>
      <c r="D220" s="427"/>
      <c r="E220" s="427"/>
      <c r="F220" s="427"/>
      <c r="G220" s="427"/>
      <c r="H220" s="427"/>
      <c r="I220" s="427"/>
      <c r="J220" s="427"/>
      <c r="K220" s="427"/>
      <c r="L220" s="427"/>
      <c r="M220" s="410">
        <f t="shared" si="82"/>
        <v>0</v>
      </c>
      <c r="N220" s="410">
        <f t="shared" si="84"/>
        <v>0</v>
      </c>
      <c r="O220" s="410"/>
    </row>
    <row r="221" spans="1:15" x14ac:dyDescent="0.2">
      <c r="A221" s="411" t="s">
        <v>573</v>
      </c>
      <c r="B221" s="411"/>
      <c r="C221" s="427">
        <f>C219+C220</f>
        <v>5229</v>
      </c>
      <c r="D221" s="427">
        <f t="shared" ref="D221:L221" si="90">D219+D220</f>
        <v>0</v>
      </c>
      <c r="E221" s="427">
        <f t="shared" si="90"/>
        <v>0</v>
      </c>
      <c r="F221" s="427">
        <f t="shared" si="90"/>
        <v>5229</v>
      </c>
      <c r="G221" s="427">
        <f t="shared" si="90"/>
        <v>0</v>
      </c>
      <c r="H221" s="427">
        <f t="shared" si="90"/>
        <v>0</v>
      </c>
      <c r="I221" s="427">
        <f t="shared" si="90"/>
        <v>0</v>
      </c>
      <c r="J221" s="427">
        <f t="shared" si="90"/>
        <v>0</v>
      </c>
      <c r="K221" s="427">
        <f t="shared" si="90"/>
        <v>0</v>
      </c>
      <c r="L221" s="427">
        <f t="shared" si="90"/>
        <v>0</v>
      </c>
      <c r="M221" s="410">
        <f t="shared" si="82"/>
        <v>5229</v>
      </c>
      <c r="N221" s="410">
        <f t="shared" si="84"/>
        <v>0</v>
      </c>
      <c r="O221" s="410"/>
    </row>
    <row r="222" spans="1:15" x14ac:dyDescent="0.2">
      <c r="A222" s="428" t="s">
        <v>619</v>
      </c>
      <c r="B222" s="411" t="s">
        <v>568</v>
      </c>
      <c r="C222" s="427"/>
      <c r="D222" s="427"/>
      <c r="E222" s="427"/>
      <c r="F222" s="427"/>
      <c r="G222" s="427"/>
      <c r="H222" s="427"/>
      <c r="I222" s="427"/>
      <c r="J222" s="427"/>
      <c r="K222" s="427"/>
      <c r="L222" s="427"/>
      <c r="M222" s="410">
        <f t="shared" si="82"/>
        <v>0</v>
      </c>
      <c r="N222" s="410">
        <f t="shared" si="84"/>
        <v>0</v>
      </c>
      <c r="O222" s="451"/>
    </row>
    <row r="223" spans="1:15" x14ac:dyDescent="0.2">
      <c r="A223" s="411" t="s">
        <v>569</v>
      </c>
      <c r="B223" s="411"/>
      <c r="C223" s="427">
        <f t="shared" si="44"/>
        <v>32</v>
      </c>
      <c r="D223" s="427"/>
      <c r="E223" s="427"/>
      <c r="F223" s="427">
        <v>32</v>
      </c>
      <c r="G223" s="427"/>
      <c r="H223" s="427"/>
      <c r="I223" s="427"/>
      <c r="J223" s="427"/>
      <c r="K223" s="427"/>
      <c r="L223" s="427"/>
      <c r="M223" s="410">
        <f t="shared" si="82"/>
        <v>32</v>
      </c>
      <c r="N223" s="410">
        <f t="shared" si="84"/>
        <v>0</v>
      </c>
      <c r="O223" s="451"/>
    </row>
    <row r="224" spans="1:15" x14ac:dyDescent="0.2">
      <c r="A224" s="411" t="s">
        <v>578</v>
      </c>
      <c r="B224" s="411"/>
      <c r="C224" s="427"/>
      <c r="D224" s="427"/>
      <c r="E224" s="427"/>
      <c r="F224" s="427"/>
      <c r="G224" s="427"/>
      <c r="H224" s="427"/>
      <c r="I224" s="427"/>
      <c r="J224" s="427"/>
      <c r="K224" s="427"/>
      <c r="L224" s="427"/>
      <c r="M224" s="410">
        <f t="shared" si="82"/>
        <v>0</v>
      </c>
      <c r="N224" s="410">
        <f t="shared" si="84"/>
        <v>0</v>
      </c>
      <c r="O224" s="410"/>
    </row>
    <row r="225" spans="1:15" x14ac:dyDescent="0.2">
      <c r="A225" s="411" t="s">
        <v>573</v>
      </c>
      <c r="B225" s="411"/>
      <c r="C225" s="427">
        <f>C223+C224</f>
        <v>32</v>
      </c>
      <c r="D225" s="427">
        <f t="shared" ref="D225:L225" si="91">D223+D224</f>
        <v>0</v>
      </c>
      <c r="E225" s="427">
        <f t="shared" si="91"/>
        <v>0</v>
      </c>
      <c r="F225" s="427">
        <f t="shared" si="91"/>
        <v>32</v>
      </c>
      <c r="G225" s="427">
        <f t="shared" si="91"/>
        <v>0</v>
      </c>
      <c r="H225" s="427">
        <f t="shared" si="91"/>
        <v>0</v>
      </c>
      <c r="I225" s="427">
        <f t="shared" si="91"/>
        <v>0</v>
      </c>
      <c r="J225" s="427">
        <f t="shared" si="91"/>
        <v>0</v>
      </c>
      <c r="K225" s="427">
        <f t="shared" si="91"/>
        <v>0</v>
      </c>
      <c r="L225" s="427">
        <f t="shared" si="91"/>
        <v>0</v>
      </c>
      <c r="M225" s="410">
        <f t="shared" si="82"/>
        <v>32</v>
      </c>
      <c r="N225" s="410">
        <f t="shared" si="84"/>
        <v>0</v>
      </c>
      <c r="O225" s="410"/>
    </row>
    <row r="226" spans="1:15" ht="38.25" x14ac:dyDescent="0.2">
      <c r="A226" s="429" t="s">
        <v>620</v>
      </c>
      <c r="B226" s="411" t="s">
        <v>568</v>
      </c>
      <c r="C226" s="427"/>
      <c r="D226" s="427"/>
      <c r="E226" s="427"/>
      <c r="F226" s="427"/>
      <c r="G226" s="427"/>
      <c r="H226" s="427"/>
      <c r="I226" s="427"/>
      <c r="J226" s="427"/>
      <c r="K226" s="427"/>
      <c r="L226" s="427"/>
      <c r="M226" s="410">
        <f t="shared" si="82"/>
        <v>0</v>
      </c>
      <c r="N226" s="410">
        <f t="shared" si="84"/>
        <v>0</v>
      </c>
      <c r="O226" s="451"/>
    </row>
    <row r="227" spans="1:15" x14ac:dyDescent="0.2">
      <c r="A227" s="411" t="s">
        <v>569</v>
      </c>
      <c r="B227" s="411"/>
      <c r="C227" s="427">
        <f t="shared" si="44"/>
        <v>2400</v>
      </c>
      <c r="D227" s="427"/>
      <c r="E227" s="427"/>
      <c r="F227" s="427">
        <v>2400</v>
      </c>
      <c r="G227" s="427"/>
      <c r="H227" s="427"/>
      <c r="I227" s="427"/>
      <c r="J227" s="427"/>
      <c r="K227" s="427"/>
      <c r="L227" s="427"/>
      <c r="M227" s="410">
        <f t="shared" si="82"/>
        <v>2400</v>
      </c>
      <c r="N227" s="410">
        <f t="shared" si="84"/>
        <v>0</v>
      </c>
      <c r="O227" s="451"/>
    </row>
    <row r="228" spans="1:15" x14ac:dyDescent="0.2">
      <c r="A228" s="411" t="s">
        <v>578</v>
      </c>
      <c r="B228" s="411"/>
      <c r="C228" s="427"/>
      <c r="D228" s="427"/>
      <c r="E228" s="427"/>
      <c r="F228" s="427"/>
      <c r="G228" s="427"/>
      <c r="H228" s="427"/>
      <c r="I228" s="427"/>
      <c r="J228" s="427"/>
      <c r="K228" s="427"/>
      <c r="L228" s="427"/>
      <c r="M228" s="410">
        <f t="shared" si="82"/>
        <v>0</v>
      </c>
      <c r="N228" s="410">
        <f t="shared" si="84"/>
        <v>0</v>
      </c>
      <c r="O228" s="410"/>
    </row>
    <row r="229" spans="1:15" x14ac:dyDescent="0.2">
      <c r="A229" s="411" t="s">
        <v>573</v>
      </c>
      <c r="B229" s="411"/>
      <c r="C229" s="427">
        <f>C227+C228</f>
        <v>2400</v>
      </c>
      <c r="D229" s="427">
        <f t="shared" ref="D229:L229" si="92">D227+D228</f>
        <v>0</v>
      </c>
      <c r="E229" s="427">
        <f t="shared" si="92"/>
        <v>0</v>
      </c>
      <c r="F229" s="427">
        <f t="shared" si="92"/>
        <v>2400</v>
      </c>
      <c r="G229" s="427">
        <f t="shared" si="92"/>
        <v>0</v>
      </c>
      <c r="H229" s="427">
        <f t="shared" si="92"/>
        <v>0</v>
      </c>
      <c r="I229" s="427">
        <f t="shared" si="92"/>
        <v>0</v>
      </c>
      <c r="J229" s="427">
        <f t="shared" si="92"/>
        <v>0</v>
      </c>
      <c r="K229" s="427">
        <f t="shared" si="92"/>
        <v>0</v>
      </c>
      <c r="L229" s="427">
        <f t="shared" si="92"/>
        <v>0</v>
      </c>
      <c r="M229" s="410">
        <f t="shared" si="82"/>
        <v>2400</v>
      </c>
      <c r="N229" s="410">
        <f t="shared" si="84"/>
        <v>0</v>
      </c>
      <c r="O229" s="410"/>
    </row>
    <row r="230" spans="1:15" s="433" customFormat="1" x14ac:dyDescent="0.2">
      <c r="A230" s="431" t="s">
        <v>621</v>
      </c>
      <c r="B230" s="431"/>
      <c r="C230" s="431"/>
      <c r="D230" s="448"/>
      <c r="E230" s="448"/>
      <c r="F230" s="448"/>
      <c r="G230" s="448"/>
      <c r="H230" s="448"/>
      <c r="I230" s="448"/>
      <c r="J230" s="448"/>
      <c r="K230" s="448"/>
      <c r="L230" s="448"/>
      <c r="M230" s="410">
        <f t="shared" si="82"/>
        <v>0</v>
      </c>
      <c r="N230" s="410">
        <f t="shared" si="84"/>
        <v>0</v>
      </c>
      <c r="O230" s="451"/>
    </row>
    <row r="231" spans="1:15" s="397" customFormat="1" x14ac:dyDescent="0.2">
      <c r="A231" s="411" t="s">
        <v>569</v>
      </c>
      <c r="B231" s="418"/>
      <c r="C231" s="434">
        <f t="shared" ref="C231:L231" si="93">C13+C19+C25+C31+C44+C63+C68+C93+C98</f>
        <v>1514243</v>
      </c>
      <c r="D231" s="434">
        <f t="shared" si="93"/>
        <v>697637</v>
      </c>
      <c r="E231" s="434">
        <f t="shared" si="93"/>
        <v>128366</v>
      </c>
      <c r="F231" s="434">
        <f t="shared" si="93"/>
        <v>621343</v>
      </c>
      <c r="G231" s="434">
        <f t="shared" si="93"/>
        <v>120</v>
      </c>
      <c r="H231" s="434">
        <f t="shared" si="93"/>
        <v>27850</v>
      </c>
      <c r="I231" s="434">
        <f t="shared" si="93"/>
        <v>38927</v>
      </c>
      <c r="J231" s="434">
        <f t="shared" si="93"/>
        <v>0</v>
      </c>
      <c r="K231" s="434">
        <f t="shared" si="93"/>
        <v>0</v>
      </c>
      <c r="L231" s="434">
        <f t="shared" si="93"/>
        <v>0</v>
      </c>
      <c r="M231" s="410">
        <f t="shared" si="82"/>
        <v>1514243</v>
      </c>
      <c r="N231" s="410">
        <f t="shared" si="84"/>
        <v>0</v>
      </c>
      <c r="O231" s="451"/>
    </row>
    <row r="232" spans="1:15" x14ac:dyDescent="0.2">
      <c r="A232" s="411" t="s">
        <v>578</v>
      </c>
      <c r="B232" s="411"/>
      <c r="C232" s="412">
        <f>C16+C22+C28+C32+C45+C65+C69+C95+C99</f>
        <v>59289</v>
      </c>
      <c r="D232" s="412">
        <f t="shared" ref="D232:L233" si="94">D16+D22+D28+D32+D45+D65+D69+D95+D99</f>
        <v>38734</v>
      </c>
      <c r="E232" s="412">
        <f t="shared" si="94"/>
        <v>6902</v>
      </c>
      <c r="F232" s="412">
        <f t="shared" si="94"/>
        <v>5705</v>
      </c>
      <c r="G232" s="412">
        <f t="shared" si="94"/>
        <v>0</v>
      </c>
      <c r="H232" s="412">
        <f t="shared" si="94"/>
        <v>6805</v>
      </c>
      <c r="I232" s="412">
        <f t="shared" si="94"/>
        <v>1143</v>
      </c>
      <c r="J232" s="412">
        <f t="shared" si="94"/>
        <v>0</v>
      </c>
      <c r="K232" s="412">
        <f t="shared" si="94"/>
        <v>0</v>
      </c>
      <c r="L232" s="412">
        <f t="shared" si="94"/>
        <v>0</v>
      </c>
      <c r="M232" s="410">
        <f t="shared" si="82"/>
        <v>59289</v>
      </c>
      <c r="N232" s="410">
        <f t="shared" si="84"/>
        <v>0</v>
      </c>
      <c r="O232" s="410"/>
    </row>
    <row r="233" spans="1:15" x14ac:dyDescent="0.2">
      <c r="A233" s="411" t="s">
        <v>573</v>
      </c>
      <c r="B233" s="411"/>
      <c r="C233" s="412">
        <f>C17+C23+C29+C33+C46+C66+C70+C96+C100</f>
        <v>1573532</v>
      </c>
      <c r="D233" s="412">
        <f t="shared" si="94"/>
        <v>736371</v>
      </c>
      <c r="E233" s="412">
        <f t="shared" si="94"/>
        <v>135268</v>
      </c>
      <c r="F233" s="412">
        <f t="shared" si="94"/>
        <v>627048</v>
      </c>
      <c r="G233" s="412">
        <f t="shared" si="94"/>
        <v>120</v>
      </c>
      <c r="H233" s="412">
        <f t="shared" si="94"/>
        <v>34655</v>
      </c>
      <c r="I233" s="412">
        <f t="shared" si="94"/>
        <v>40070</v>
      </c>
      <c r="J233" s="412">
        <f t="shared" si="94"/>
        <v>0</v>
      </c>
      <c r="K233" s="412">
        <f t="shared" si="94"/>
        <v>0</v>
      </c>
      <c r="L233" s="412">
        <f t="shared" si="94"/>
        <v>0</v>
      </c>
      <c r="M233" s="410">
        <f t="shared" si="82"/>
        <v>1573532</v>
      </c>
      <c r="N233" s="410">
        <f t="shared" si="84"/>
        <v>0</v>
      </c>
      <c r="O233" s="410"/>
    </row>
    <row r="234" spans="1:15" x14ac:dyDescent="0.2">
      <c r="A234" s="430" t="s">
        <v>146</v>
      </c>
      <c r="B234" s="435"/>
      <c r="C234" s="436"/>
      <c r="D234" s="436"/>
      <c r="E234" s="436"/>
      <c r="F234" s="436"/>
      <c r="G234" s="436"/>
      <c r="H234" s="436"/>
      <c r="I234" s="436"/>
      <c r="J234" s="436"/>
      <c r="K234" s="436"/>
      <c r="L234" s="436"/>
      <c r="M234" s="410">
        <f t="shared" si="82"/>
        <v>0</v>
      </c>
      <c r="N234" s="410">
        <f t="shared" si="84"/>
        <v>0</v>
      </c>
      <c r="O234" s="451"/>
    </row>
    <row r="235" spans="1:15" x14ac:dyDescent="0.2">
      <c r="A235" s="411" t="s">
        <v>569</v>
      </c>
      <c r="B235" s="437"/>
      <c r="C235" s="421">
        <f t="shared" ref="C235:L235" si="95">C13+C19+C25+C31+C63+C76+C80+C84+C93+C102+C107+C115+C120+C125+C130+C135+C140+C145+C150+C155+C165+C185+C195+C204+C214+C219+C223+C227+C190+C89+C209+C160</f>
        <v>1088518</v>
      </c>
      <c r="D235" s="421">
        <f t="shared" si="95"/>
        <v>517027</v>
      </c>
      <c r="E235" s="421">
        <f t="shared" si="95"/>
        <v>95030</v>
      </c>
      <c r="F235" s="421">
        <f t="shared" si="95"/>
        <v>424780</v>
      </c>
      <c r="G235" s="421">
        <f t="shared" si="95"/>
        <v>0</v>
      </c>
      <c r="H235" s="421">
        <f t="shared" si="95"/>
        <v>27850</v>
      </c>
      <c r="I235" s="421">
        <f t="shared" si="95"/>
        <v>23831</v>
      </c>
      <c r="J235" s="421">
        <f t="shared" si="95"/>
        <v>0</v>
      </c>
      <c r="K235" s="421">
        <f t="shared" si="95"/>
        <v>0</v>
      </c>
      <c r="L235" s="421">
        <f t="shared" si="95"/>
        <v>0</v>
      </c>
      <c r="M235" s="410">
        <f t="shared" si="82"/>
        <v>1088518</v>
      </c>
      <c r="N235" s="410">
        <f t="shared" si="84"/>
        <v>0</v>
      </c>
      <c r="O235" s="451"/>
    </row>
    <row r="236" spans="1:15" x14ac:dyDescent="0.2">
      <c r="A236" s="411" t="s">
        <v>578</v>
      </c>
      <c r="B236" s="411"/>
      <c r="C236" s="427">
        <f>C16+C22+C28+C32+C60+C65+C77+C81+C86+C90+C95+C104+C108+C117+C122+C127+C132+C137+C142+C147+C152+C157+C162+C167+C182+C187+C192+C196+C206+C211+C216+C220+C224+C228</f>
        <v>56836</v>
      </c>
      <c r="D236" s="427">
        <f t="shared" ref="D236:L237" si="96">D16+D22+D28+D32+D60+D65+D77+D81+D86+D90+D95+D104+D108+D117+D122+D127+D132+D137+D142+D147+D152+D157+D162+D167+D182+D187+D192+D196+D206+D211+D216+D220+D224+D228</f>
        <v>38734</v>
      </c>
      <c r="E236" s="427">
        <f t="shared" si="96"/>
        <v>6902</v>
      </c>
      <c r="F236" s="427">
        <f t="shared" si="96"/>
        <v>3252</v>
      </c>
      <c r="G236" s="427">
        <f t="shared" si="96"/>
        <v>0</v>
      </c>
      <c r="H236" s="427">
        <f t="shared" si="96"/>
        <v>6805</v>
      </c>
      <c r="I236" s="427">
        <f t="shared" si="96"/>
        <v>1143</v>
      </c>
      <c r="J236" s="427">
        <f t="shared" si="96"/>
        <v>0</v>
      </c>
      <c r="K236" s="427">
        <f t="shared" si="96"/>
        <v>0</v>
      </c>
      <c r="L236" s="427">
        <f t="shared" si="96"/>
        <v>0</v>
      </c>
      <c r="M236" s="410">
        <f t="shared" si="82"/>
        <v>56836</v>
      </c>
      <c r="N236" s="410">
        <f t="shared" si="84"/>
        <v>0</v>
      </c>
      <c r="O236" s="410"/>
    </row>
    <row r="237" spans="1:15" x14ac:dyDescent="0.2">
      <c r="A237" s="411" t="s">
        <v>573</v>
      </c>
      <c r="B237" s="411"/>
      <c r="C237" s="427">
        <f>C17+C23+C29+C33+C61+C66+C78+C82+C87+C91+C96+C105+C109+C118+C123+C128+C133+C138+C143+C148+C153+C158+C163+C168+C183+C188+C193+C197+C207+C212+C217+C221+C225+C229</f>
        <v>1145354</v>
      </c>
      <c r="D237" s="427">
        <f t="shared" si="96"/>
        <v>555761</v>
      </c>
      <c r="E237" s="427">
        <f t="shared" si="96"/>
        <v>101932</v>
      </c>
      <c r="F237" s="427">
        <f t="shared" si="96"/>
        <v>428032</v>
      </c>
      <c r="G237" s="427">
        <f t="shared" si="96"/>
        <v>0</v>
      </c>
      <c r="H237" s="427">
        <f t="shared" si="96"/>
        <v>34655</v>
      </c>
      <c r="I237" s="427">
        <f t="shared" si="96"/>
        <v>24974</v>
      </c>
      <c r="J237" s="427">
        <f t="shared" si="96"/>
        <v>0</v>
      </c>
      <c r="K237" s="427">
        <f t="shared" si="96"/>
        <v>0</v>
      </c>
      <c r="L237" s="427">
        <f t="shared" si="96"/>
        <v>0</v>
      </c>
      <c r="M237" s="410">
        <f t="shared" si="82"/>
        <v>1145354</v>
      </c>
      <c r="N237" s="410">
        <f t="shared" si="84"/>
        <v>0</v>
      </c>
      <c r="O237" s="410"/>
    </row>
    <row r="238" spans="1:15" x14ac:dyDescent="0.2">
      <c r="A238" s="430" t="s">
        <v>147</v>
      </c>
      <c r="B238" s="435"/>
      <c r="C238" s="436"/>
      <c r="D238" s="436"/>
      <c r="E238" s="436"/>
      <c r="F238" s="436"/>
      <c r="G238" s="436"/>
      <c r="H238" s="436"/>
      <c r="I238" s="436"/>
      <c r="J238" s="436"/>
      <c r="K238" s="436"/>
      <c r="L238" s="436"/>
      <c r="M238" s="410">
        <f t="shared" si="82"/>
        <v>0</v>
      </c>
      <c r="N238" s="410">
        <f t="shared" si="84"/>
        <v>0</v>
      </c>
      <c r="O238" s="451"/>
    </row>
    <row r="239" spans="1:15" x14ac:dyDescent="0.2">
      <c r="A239" s="411" t="s">
        <v>569</v>
      </c>
      <c r="B239" s="437"/>
      <c r="C239" s="421">
        <f t="shared" ref="C239:L239" si="97">C44+C72+C170+C175+C199</f>
        <v>425725</v>
      </c>
      <c r="D239" s="421">
        <f t="shared" si="97"/>
        <v>180610</v>
      </c>
      <c r="E239" s="421">
        <f t="shared" si="97"/>
        <v>33336</v>
      </c>
      <c r="F239" s="421">
        <f t="shared" si="97"/>
        <v>196563</v>
      </c>
      <c r="G239" s="421">
        <f t="shared" si="97"/>
        <v>120</v>
      </c>
      <c r="H239" s="421">
        <f t="shared" si="97"/>
        <v>0</v>
      </c>
      <c r="I239" s="421">
        <f t="shared" si="97"/>
        <v>15096</v>
      </c>
      <c r="J239" s="421">
        <f t="shared" si="97"/>
        <v>0</v>
      </c>
      <c r="K239" s="421">
        <f t="shared" si="97"/>
        <v>0</v>
      </c>
      <c r="L239" s="421">
        <f t="shared" si="97"/>
        <v>0</v>
      </c>
      <c r="M239" s="410">
        <f t="shared" si="82"/>
        <v>425725</v>
      </c>
      <c r="N239" s="410">
        <f t="shared" si="84"/>
        <v>0</v>
      </c>
      <c r="O239" s="451"/>
    </row>
    <row r="240" spans="1:15" x14ac:dyDescent="0.2">
      <c r="A240" s="411" t="s">
        <v>578</v>
      </c>
      <c r="B240" s="411"/>
      <c r="C240" s="427">
        <f>C50+C54+C73+C172+C177+C201</f>
        <v>2453</v>
      </c>
      <c r="D240" s="427">
        <f t="shared" ref="D240:L241" si="98">D50+D54+D73+D172+D177+D201</f>
        <v>0</v>
      </c>
      <c r="E240" s="427">
        <f t="shared" si="98"/>
        <v>0</v>
      </c>
      <c r="F240" s="427">
        <f t="shared" si="98"/>
        <v>2453</v>
      </c>
      <c r="G240" s="427">
        <f t="shared" si="98"/>
        <v>0</v>
      </c>
      <c r="H240" s="427">
        <f t="shared" si="98"/>
        <v>0</v>
      </c>
      <c r="I240" s="427">
        <f t="shared" si="98"/>
        <v>0</v>
      </c>
      <c r="J240" s="427">
        <f t="shared" si="98"/>
        <v>0</v>
      </c>
      <c r="K240" s="427">
        <f t="shared" si="98"/>
        <v>0</v>
      </c>
      <c r="L240" s="427">
        <f t="shared" si="98"/>
        <v>0</v>
      </c>
      <c r="M240" s="410">
        <f t="shared" si="82"/>
        <v>2453</v>
      </c>
      <c r="N240" s="410">
        <f t="shared" si="84"/>
        <v>0</v>
      </c>
      <c r="O240" s="410"/>
    </row>
    <row r="241" spans="1:15" x14ac:dyDescent="0.2">
      <c r="A241" s="411" t="s">
        <v>573</v>
      </c>
      <c r="B241" s="411"/>
      <c r="C241" s="427">
        <f>C51+C55+C74+C173+C178+C202</f>
        <v>428178</v>
      </c>
      <c r="D241" s="427">
        <f t="shared" si="98"/>
        <v>180610</v>
      </c>
      <c r="E241" s="427">
        <f t="shared" si="98"/>
        <v>33336</v>
      </c>
      <c r="F241" s="427">
        <f t="shared" si="98"/>
        <v>199016</v>
      </c>
      <c r="G241" s="427">
        <f t="shared" si="98"/>
        <v>120</v>
      </c>
      <c r="H241" s="427">
        <f t="shared" si="98"/>
        <v>0</v>
      </c>
      <c r="I241" s="427">
        <f t="shared" si="98"/>
        <v>15096</v>
      </c>
      <c r="J241" s="427">
        <f t="shared" si="98"/>
        <v>0</v>
      </c>
      <c r="K241" s="427">
        <f t="shared" si="98"/>
        <v>0</v>
      </c>
      <c r="L241" s="427">
        <f t="shared" si="98"/>
        <v>0</v>
      </c>
      <c r="M241" s="410">
        <f t="shared" si="82"/>
        <v>428178</v>
      </c>
      <c r="N241" s="410">
        <f t="shared" si="84"/>
        <v>0</v>
      </c>
      <c r="O241" s="410"/>
    </row>
    <row r="242" spans="1:15" x14ac:dyDescent="0.2">
      <c r="A242" s="438" t="s">
        <v>148</v>
      </c>
      <c r="B242" s="439"/>
      <c r="C242" s="440">
        <v>0</v>
      </c>
      <c r="D242" s="440">
        <v>0</v>
      </c>
      <c r="E242" s="440">
        <v>0</v>
      </c>
      <c r="F242" s="440">
        <v>0</v>
      </c>
      <c r="G242" s="440">
        <v>0</v>
      </c>
      <c r="H242" s="440">
        <v>0</v>
      </c>
      <c r="I242" s="440">
        <v>0</v>
      </c>
      <c r="J242" s="440">
        <v>0</v>
      </c>
      <c r="K242" s="440">
        <v>0</v>
      </c>
      <c r="L242" s="440">
        <v>0</v>
      </c>
      <c r="M242" s="410">
        <f t="shared" si="82"/>
        <v>0</v>
      </c>
      <c r="N242" s="410">
        <f t="shared" si="84"/>
        <v>0</v>
      </c>
      <c r="O242" s="451"/>
    </row>
    <row r="243" spans="1:15" x14ac:dyDescent="0.2">
      <c r="A243" s="401"/>
      <c r="C243" s="442"/>
      <c r="D243" s="442"/>
      <c r="E243" s="442"/>
      <c r="F243" s="442"/>
      <c r="G243" s="442"/>
      <c r="H243" s="442"/>
      <c r="I243" s="442"/>
      <c r="J243" s="442"/>
      <c r="K243" s="442"/>
      <c r="L243" s="442"/>
      <c r="M243" s="410">
        <f t="shared" ref="M243:M251" si="99">SUM(D243:L243)</f>
        <v>0</v>
      </c>
      <c r="N243" s="410">
        <f t="shared" si="84"/>
        <v>0</v>
      </c>
      <c r="O243" s="451"/>
    </row>
    <row r="244" spans="1:15" x14ac:dyDescent="0.2">
      <c r="C244" s="459">
        <f>C235+C239</f>
        <v>1514243</v>
      </c>
      <c r="D244" s="459">
        <f t="shared" ref="D244:L244" si="100">D235+D239</f>
        <v>697637</v>
      </c>
      <c r="E244" s="459">
        <f t="shared" si="100"/>
        <v>128366</v>
      </c>
      <c r="F244" s="459">
        <f t="shared" si="100"/>
        <v>621343</v>
      </c>
      <c r="G244" s="459">
        <f t="shared" si="100"/>
        <v>120</v>
      </c>
      <c r="H244" s="459">
        <f t="shared" si="100"/>
        <v>27850</v>
      </c>
      <c r="I244" s="459">
        <f t="shared" si="100"/>
        <v>38927</v>
      </c>
      <c r="J244" s="459">
        <f t="shared" si="100"/>
        <v>0</v>
      </c>
      <c r="K244" s="459">
        <f t="shared" si="100"/>
        <v>0</v>
      </c>
      <c r="L244" s="459">
        <f t="shared" si="100"/>
        <v>0</v>
      </c>
      <c r="M244" s="410">
        <f t="shared" si="99"/>
        <v>1514243</v>
      </c>
      <c r="N244" s="410">
        <f t="shared" si="84"/>
        <v>0</v>
      </c>
      <c r="O244" s="451"/>
    </row>
    <row r="245" spans="1:15" x14ac:dyDescent="0.2">
      <c r="C245" s="459">
        <f t="shared" ref="C245:L246" si="101">C236+C240</f>
        <v>59289</v>
      </c>
      <c r="D245" s="459">
        <f t="shared" si="101"/>
        <v>38734</v>
      </c>
      <c r="E245" s="459">
        <f t="shared" si="101"/>
        <v>6902</v>
      </c>
      <c r="F245" s="459">
        <f t="shared" si="101"/>
        <v>5705</v>
      </c>
      <c r="G245" s="459">
        <f t="shared" si="101"/>
        <v>0</v>
      </c>
      <c r="H245" s="459">
        <f t="shared" si="101"/>
        <v>6805</v>
      </c>
      <c r="I245" s="459">
        <f t="shared" si="101"/>
        <v>1143</v>
      </c>
      <c r="J245" s="459">
        <f t="shared" si="101"/>
        <v>0</v>
      </c>
      <c r="K245" s="459">
        <f t="shared" si="101"/>
        <v>0</v>
      </c>
      <c r="L245" s="459">
        <f t="shared" si="101"/>
        <v>0</v>
      </c>
      <c r="M245" s="410">
        <f t="shared" si="99"/>
        <v>59289</v>
      </c>
      <c r="N245" s="410">
        <f t="shared" si="84"/>
        <v>0</v>
      </c>
      <c r="O245" s="451"/>
    </row>
    <row r="246" spans="1:15" x14ac:dyDescent="0.2">
      <c r="C246" s="459">
        <f t="shared" si="101"/>
        <v>1573532</v>
      </c>
      <c r="D246" s="459">
        <f t="shared" si="101"/>
        <v>736371</v>
      </c>
      <c r="E246" s="459">
        <f t="shared" si="101"/>
        <v>135268</v>
      </c>
      <c r="F246" s="459">
        <f t="shared" si="101"/>
        <v>627048</v>
      </c>
      <c r="G246" s="459">
        <f t="shared" si="101"/>
        <v>120</v>
      </c>
      <c r="H246" s="459">
        <f t="shared" si="101"/>
        <v>34655</v>
      </c>
      <c r="I246" s="459">
        <f t="shared" si="101"/>
        <v>40070</v>
      </c>
      <c r="J246" s="459">
        <f t="shared" si="101"/>
        <v>0</v>
      </c>
      <c r="K246" s="459">
        <f t="shared" si="101"/>
        <v>0</v>
      </c>
      <c r="L246" s="459">
        <f t="shared" si="101"/>
        <v>0</v>
      </c>
      <c r="M246" s="410">
        <f t="shared" si="99"/>
        <v>1573532</v>
      </c>
      <c r="N246" s="410">
        <f t="shared" si="84"/>
        <v>0</v>
      </c>
      <c r="O246" s="451"/>
    </row>
    <row r="247" spans="1:15" x14ac:dyDescent="0.2">
      <c r="C247" s="410">
        <f>C244-C231</f>
        <v>0</v>
      </c>
      <c r="D247" s="410">
        <f t="shared" ref="D247:L249" si="102">D244-D231</f>
        <v>0</v>
      </c>
      <c r="E247" s="410">
        <f t="shared" si="102"/>
        <v>0</v>
      </c>
      <c r="F247" s="410">
        <f t="shared" si="102"/>
        <v>0</v>
      </c>
      <c r="G247" s="410">
        <f t="shared" si="102"/>
        <v>0</v>
      </c>
      <c r="H247" s="410">
        <f t="shared" si="102"/>
        <v>0</v>
      </c>
      <c r="I247" s="410">
        <f t="shared" si="102"/>
        <v>0</v>
      </c>
      <c r="J247" s="410">
        <f t="shared" si="102"/>
        <v>0</v>
      </c>
      <c r="K247" s="410">
        <f t="shared" si="102"/>
        <v>0</v>
      </c>
      <c r="L247" s="410">
        <f t="shared" si="102"/>
        <v>0</v>
      </c>
      <c r="M247" s="410">
        <f t="shared" si="99"/>
        <v>0</v>
      </c>
      <c r="N247" s="410">
        <f t="shared" si="84"/>
        <v>0</v>
      </c>
      <c r="O247" s="451"/>
    </row>
    <row r="248" spans="1:15" x14ac:dyDescent="0.2">
      <c r="C248" s="410">
        <f>C245-C232</f>
        <v>0</v>
      </c>
      <c r="D248" s="410">
        <f t="shared" si="102"/>
        <v>0</v>
      </c>
      <c r="E248" s="410">
        <f t="shared" si="102"/>
        <v>0</v>
      </c>
      <c r="F248" s="410">
        <f t="shared" si="102"/>
        <v>0</v>
      </c>
      <c r="G248" s="410">
        <f t="shared" si="102"/>
        <v>0</v>
      </c>
      <c r="H248" s="410">
        <f t="shared" si="102"/>
        <v>0</v>
      </c>
      <c r="I248" s="410">
        <f t="shared" si="102"/>
        <v>0</v>
      </c>
      <c r="J248" s="410">
        <f t="shared" si="102"/>
        <v>0</v>
      </c>
      <c r="K248" s="410">
        <f t="shared" si="102"/>
        <v>0</v>
      </c>
      <c r="L248" s="410">
        <f t="shared" si="102"/>
        <v>0</v>
      </c>
      <c r="M248" s="410">
        <f t="shared" si="99"/>
        <v>0</v>
      </c>
      <c r="N248" s="410">
        <f t="shared" si="84"/>
        <v>0</v>
      </c>
      <c r="O248" s="451"/>
    </row>
    <row r="249" spans="1:15" x14ac:dyDescent="0.2">
      <c r="C249" s="410">
        <f>C246-C233</f>
        <v>0</v>
      </c>
      <c r="D249" s="410">
        <f t="shared" si="102"/>
        <v>0</v>
      </c>
      <c r="E249" s="410">
        <f t="shared" si="102"/>
        <v>0</v>
      </c>
      <c r="F249" s="410">
        <f t="shared" si="102"/>
        <v>0</v>
      </c>
      <c r="G249" s="410">
        <f t="shared" si="102"/>
        <v>0</v>
      </c>
      <c r="H249" s="410">
        <f t="shared" si="102"/>
        <v>0</v>
      </c>
      <c r="I249" s="410">
        <f t="shared" si="102"/>
        <v>0</v>
      </c>
      <c r="J249" s="410">
        <f t="shared" si="102"/>
        <v>0</v>
      </c>
      <c r="K249" s="410">
        <f t="shared" si="102"/>
        <v>0</v>
      </c>
      <c r="L249" s="410">
        <f t="shared" si="102"/>
        <v>0</v>
      </c>
      <c r="M249" s="410">
        <f t="shared" si="99"/>
        <v>0</v>
      </c>
      <c r="N249" s="410">
        <f t="shared" si="84"/>
        <v>0</v>
      </c>
      <c r="O249" s="451"/>
    </row>
    <row r="250" spans="1:15" x14ac:dyDescent="0.2">
      <c r="M250" s="410">
        <f t="shared" si="99"/>
        <v>0</v>
      </c>
      <c r="N250" s="410">
        <f t="shared" si="84"/>
        <v>0</v>
      </c>
      <c r="O250" s="451"/>
    </row>
    <row r="251" spans="1:15" x14ac:dyDescent="0.2">
      <c r="M251" s="410">
        <f t="shared" si="99"/>
        <v>0</v>
      </c>
      <c r="N251" s="410">
        <f t="shared" si="84"/>
        <v>0</v>
      </c>
    </row>
  </sheetData>
  <mergeCells count="17">
    <mergeCell ref="F8:F10"/>
    <mergeCell ref="G8:G10"/>
    <mergeCell ref="H8:H10"/>
    <mergeCell ref="I8:I10"/>
    <mergeCell ref="J8:J10"/>
    <mergeCell ref="A3:L3"/>
    <mergeCell ref="A4:L4"/>
    <mergeCell ref="A5:L5"/>
    <mergeCell ref="I6:L6"/>
    <mergeCell ref="B7:B10"/>
    <mergeCell ref="C7:C10"/>
    <mergeCell ref="D7:H7"/>
    <mergeCell ref="I7:K7"/>
    <mergeCell ref="L7:L10"/>
    <mergeCell ref="D8:D10"/>
    <mergeCell ref="K8:K10"/>
    <mergeCell ref="E8:E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>&amp;P. oldal</oddFooter>
  </headerFooter>
  <rowBreaks count="5" manualBreakCount="5">
    <brk id="51" max="11" man="1"/>
    <brk id="96" max="11" man="1"/>
    <brk id="137" max="11" man="1"/>
    <brk id="183" max="11" man="1"/>
    <brk id="22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18</vt:i4>
      </vt:variant>
    </vt:vector>
  </HeadingPairs>
  <TitlesOfParts>
    <vt:vector size="33" baseType="lpstr">
      <vt:lpstr>2-3.mell</vt:lpstr>
      <vt:lpstr>4.mell</vt:lpstr>
      <vt:lpstr>4.1</vt:lpstr>
      <vt:lpstr>4.2</vt:lpstr>
      <vt:lpstr>4.3</vt:lpstr>
      <vt:lpstr>5.mell</vt:lpstr>
      <vt:lpstr>5.1</vt:lpstr>
      <vt:lpstr>5.2</vt:lpstr>
      <vt:lpstr>5.3</vt:lpstr>
      <vt:lpstr>7-8.mell.</vt:lpstr>
      <vt:lpstr>9.1-9.2</vt:lpstr>
      <vt:lpstr>9.3. mell.</vt:lpstr>
      <vt:lpstr>10 mell</vt:lpstr>
      <vt:lpstr>11-11.2</vt:lpstr>
      <vt:lpstr>12 mell</vt:lpstr>
      <vt:lpstr>'4.1'!Nyomtatási_cím</vt:lpstr>
      <vt:lpstr>'4.3'!Nyomtatási_cím</vt:lpstr>
      <vt:lpstr>'5.1'!Nyomtatási_cím</vt:lpstr>
      <vt:lpstr>'5.3'!Nyomtatási_cím</vt:lpstr>
      <vt:lpstr>'11-11.2'!Nyomtatási_terület</vt:lpstr>
      <vt:lpstr>'12 mell'!Nyomtatási_terület</vt:lpstr>
      <vt:lpstr>'2-3.mell'!Nyomtatási_terület</vt:lpstr>
      <vt:lpstr>'4.1'!Nyomtatási_terület</vt:lpstr>
      <vt:lpstr>'4.2'!Nyomtatási_terület</vt:lpstr>
      <vt:lpstr>'4.3'!Nyomtatási_terület</vt:lpstr>
      <vt:lpstr>'4.mell'!Nyomtatási_terület</vt:lpstr>
      <vt:lpstr>'5.1'!Nyomtatási_terület</vt:lpstr>
      <vt:lpstr>'5.2'!Nyomtatási_terület</vt:lpstr>
      <vt:lpstr>'5.3'!Nyomtatási_terület</vt:lpstr>
      <vt:lpstr>'5.mell'!Nyomtatási_terület</vt:lpstr>
      <vt:lpstr>'7-8.mell.'!Nyomtatási_terület</vt:lpstr>
      <vt:lpstr>'9.1-9.2'!Nyomtatási_terület</vt:lpstr>
      <vt:lpstr>'9.3. 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Dorog</dc:creator>
  <cp:lastModifiedBy>Forgács Anikó Sára</cp:lastModifiedBy>
  <cp:lastPrinted>2020-07-08T11:31:39Z</cp:lastPrinted>
  <dcterms:created xsi:type="dcterms:W3CDTF">2001-01-09T08:56:26Z</dcterms:created>
  <dcterms:modified xsi:type="dcterms:W3CDTF">2020-07-08T11:31:48Z</dcterms:modified>
</cp:coreProperties>
</file>