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4. Állami tám." sheetId="5" r:id="rId5"/>
    <sheet name="5. Felhalmozás " sheetId="6" r:id="rId6"/>
    <sheet name="6. Ellátottak pénzbeli jutt." sheetId="7" r:id="rId7"/>
    <sheet name="7.Tám.ért. kiadások" sheetId="8" r:id="rId8"/>
    <sheet name="8. Közvetett támogatás" sheetId="9" r:id="rId9"/>
    <sheet name="9,a Kiadás feladatonként+létsz" sheetId="10" r:id="rId10"/>
    <sheet name="9,b Bevétel feladatonként" sheetId="11" r:id="rId11"/>
    <sheet name="10. Többéves döntések" sheetId="12" r:id="rId12"/>
    <sheet name="11. Adósságot kel. ügyletek" sheetId="13" r:id="rId13"/>
    <sheet name="12.Pénzeszk.vált." sheetId="14" r:id="rId14"/>
    <sheet name="13,a Pénzmaradvány" sheetId="15" r:id="rId15"/>
    <sheet name="13,b Pénzmaradvány intézmény" sheetId="16" r:id="rId16"/>
    <sheet name="14,a Pénzforg.jelentés(Cs)" sheetId="17" r:id="rId17"/>
    <sheet name="14,a Pénzforg.jelentés(H)" sheetId="18" r:id="rId18"/>
    <sheet name="14,c Pénzforg.jelentés(konsz.)" sheetId="19" r:id="rId19"/>
    <sheet name="15,a Vagyonkimutatás(Cs)" sheetId="20" r:id="rId20"/>
    <sheet name="15,b Vagyonkimutatás(H)" sheetId="21" r:id="rId21"/>
    <sheet name="15,c Vagyonkimutatás(konsz.)" sheetId="22" r:id="rId22"/>
    <sheet name="16,a Eredménykimutatás(Cs)" sheetId="23" r:id="rId23"/>
    <sheet name="16,b Eredménykimutatás(H)" sheetId="24" r:id="rId24"/>
    <sheet name="16,c Eredménykimutatás(konsz.)" sheetId="25" r:id="rId25"/>
    <sheet name="17. Gazd.szerv.rész." sheetId="26" r:id="rId26"/>
  </sheets>
  <definedNames>
    <definedName name="_xlfn.IFERROR" hidden="1">#NAME?</definedName>
    <definedName name="_xlnm.Print_Titles" localSheetId="19">'15,a Vagyonkimutatás(Cs)'!$5:$8</definedName>
    <definedName name="_xlnm.Print_Titles" localSheetId="20">'15,b Vagyonkimutatás(H)'!$5:$8</definedName>
    <definedName name="_xlnm.Print_Titles" localSheetId="21">'15,c Vagyonkimutatás(konsz.)'!$5:$8</definedName>
    <definedName name="_xlnm.Print_Titles" localSheetId="22">'16,a Eredménykimutatás(Cs)'!$5:$8</definedName>
    <definedName name="_xlnm.Print_Titles" localSheetId="23">'16,b Eredménykimutatás(H)'!$5:$8</definedName>
    <definedName name="_xlnm.Print_Titles" localSheetId="24">'16,c Eredménykimutatás(konsz.)'!$5:$8</definedName>
    <definedName name="_xlnm.Print_Titles" localSheetId="9">'9,a Kiadás feladatonként+létsz'!$4:$5</definedName>
    <definedName name="_xlnm.Print_Titles" localSheetId="10">'9,b Bevétel feladatonként'!$4:$5</definedName>
    <definedName name="_xlnm.Print_Area" localSheetId="0">'1. Mérlegszerű'!$A$1:$J$60</definedName>
    <definedName name="_xlnm.Print_Area" localSheetId="15">'13,b Pénzmaradvány intézmény'!$A$1:$G$11</definedName>
    <definedName name="_xlnm.Print_Area" localSheetId="19">'15,a Vagyonkimutatás(Cs)'!$A$1:$D$63</definedName>
    <definedName name="_xlnm.Print_Area" localSheetId="20">'15,b Vagyonkimutatás(H)'!$A$1:$D$63</definedName>
    <definedName name="_xlnm.Print_Area" localSheetId="21">'15,c Vagyonkimutatás(konsz.)'!$A$1:$D$63</definedName>
    <definedName name="_xlnm.Print_Area" localSheetId="22">'16,a Eredménykimutatás(Cs)'!$A$1:$D$34</definedName>
    <definedName name="_xlnm.Print_Area" localSheetId="23">'16,b Eredménykimutatás(H)'!$A$1:$D$35</definedName>
    <definedName name="_xlnm.Print_Area" localSheetId="24">'16,c Eredménykimutatás(konsz.)'!$A$1:$D$35</definedName>
    <definedName name="_xlnm.Print_Area" localSheetId="1">'2,a Elemi bevételek'!$A$1:$E$46</definedName>
    <definedName name="_xlnm.Print_Area" localSheetId="2">'2,b Elemi kiadások'!$A$1:$E$63</definedName>
    <definedName name="_xlnm.Print_Area" localSheetId="4">'4. Állami tám.'!$A:$H</definedName>
    <definedName name="_xlnm.Print_Area" localSheetId="5">'5. Felhalmozás '!$A$1:$R$27</definedName>
    <definedName name="_xlnm.Print_Area" localSheetId="7">'7.Tám.ért. kiadások'!$A$1:$D$34</definedName>
    <definedName name="_xlnm.Print_Area" localSheetId="9">'9,a Kiadás feladatonként+létsz'!$A$1:$N$65</definedName>
    <definedName name="_xlnm.Print_Area" localSheetId="10">'9,b Bevétel feladatonként'!$A$1:$R$60</definedName>
  </definedNames>
  <calcPr fullCalcOnLoad="1"/>
</workbook>
</file>

<file path=xl/sharedStrings.xml><?xml version="1.0" encoding="utf-8"?>
<sst xmlns="http://schemas.openxmlformats.org/spreadsheetml/2006/main" count="1977" uniqueCount="873">
  <si>
    <t>Költségvetési pénzforgalmi kiadások összesen (01+02+03+04+05+06+07+08 )</t>
  </si>
  <si>
    <t>Kormányzati funkció száma</t>
  </si>
  <si>
    <t>Önként  váll.</t>
  </si>
  <si>
    <t>Létszám fő</t>
  </si>
  <si>
    <t>Személyi juttatások                  K1</t>
  </si>
  <si>
    <t>Munkaadókat terhelő járulékok              K2</t>
  </si>
  <si>
    <t>Ellátottak pénzbeli juttatásai   K4</t>
  </si>
  <si>
    <t>Egyéb működési célú kiadások                                                                                      K5</t>
  </si>
  <si>
    <t>Felújítások                    K7</t>
  </si>
  <si>
    <t>Egyéb felhalmozási  célú kiadások                                                                  K8</t>
  </si>
  <si>
    <t>Kötelező</t>
  </si>
  <si>
    <t>A, ÖNKORMÁNYZAT</t>
  </si>
  <si>
    <t>011130</t>
  </si>
  <si>
    <t>Önkorm.és önk.hiv.jogalkotó és ált.igazg.tev.</t>
  </si>
  <si>
    <t>K</t>
  </si>
  <si>
    <t>013320</t>
  </si>
  <si>
    <t>Köztemető fenntartás-és üzemeltetés</t>
  </si>
  <si>
    <t>Önkormányzati vagyonnal való gazdálkodás</t>
  </si>
  <si>
    <t>018010</t>
  </si>
  <si>
    <t>018030</t>
  </si>
  <si>
    <t>Támogatási célú finanszírozási müveletek</t>
  </si>
  <si>
    <t>ÁLTALÁNOS KÖZSZOLGÁLTATÁSOK</t>
  </si>
  <si>
    <t>041233</t>
  </si>
  <si>
    <t>Hosszabb időtartamú közfoglalkoztatás</t>
  </si>
  <si>
    <t>Közutak, hidak,alagutak üzemelt., fennt.üzemeltetése</t>
  </si>
  <si>
    <t>GAZDASÁGI ÜGYEK</t>
  </si>
  <si>
    <t>Szennyvíz gyűjtése, tisztítása, elhelyezése</t>
  </si>
  <si>
    <t>KÖRNYEZETVÉDELEM</t>
  </si>
  <si>
    <t>064010</t>
  </si>
  <si>
    <t>Közvilágítás</t>
  </si>
  <si>
    <t>066010</t>
  </si>
  <si>
    <t>Zöldterület -kezelés</t>
  </si>
  <si>
    <t>Város-,községgazdálkodási egyéb feladatok</t>
  </si>
  <si>
    <t>LAKÁS- ÉS KÖZMŰELLÁTÁS</t>
  </si>
  <si>
    <t>072111</t>
  </si>
  <si>
    <t>Háziorvosi alapellátás</t>
  </si>
  <si>
    <t>072311</t>
  </si>
  <si>
    <t>Fogorvosi alapellátás</t>
  </si>
  <si>
    <t>Fogorvosi ügyeleti ellátás</t>
  </si>
  <si>
    <t>074031</t>
  </si>
  <si>
    <t>Család és nővédelmi egészségügyi gond.</t>
  </si>
  <si>
    <t>EGÉSZSÉGÜGY</t>
  </si>
  <si>
    <t>Sportlétesítmények működtetése és fejl.</t>
  </si>
  <si>
    <t>082044</t>
  </si>
  <si>
    <t>Könyvtári szolgáltatások</t>
  </si>
  <si>
    <t>082064</t>
  </si>
  <si>
    <t>Múzeumi, közművelődési, közösségi színterek működtetése</t>
  </si>
  <si>
    <t>Közművelődési intézmények, közösségi színterek működtetések</t>
  </si>
  <si>
    <t>SZABADIDŐ, KULTÚRA ÉS VALLÁS</t>
  </si>
  <si>
    <t>OKTATÁS</t>
  </si>
  <si>
    <t>104051</t>
  </si>
  <si>
    <t>Gyermekvédelmi pénzb.és termb.ellátások</t>
  </si>
  <si>
    <t>Szociális étkezés</t>
  </si>
  <si>
    <t>SZOCIÁLIS BIZTONSÁG</t>
  </si>
  <si>
    <t xml:space="preserve">ÖNKORMÁNYZAT ÖSSZESEN </t>
  </si>
  <si>
    <t>B, KÖZÖS ÖNKORMÁNYZATI HIVATAL</t>
  </si>
  <si>
    <t>KÖZÖS ÖNKORMÁNYZATI HIVATAL ÖSSZESEN</t>
  </si>
  <si>
    <t xml:space="preserve">MINDÖSSZESEN </t>
  </si>
  <si>
    <t>Sor- szám</t>
  </si>
  <si>
    <t>Szak- feladat száma</t>
  </si>
  <si>
    <t>Felhalmozási célú támogatatások áht-n belülről         B2</t>
  </si>
  <si>
    <t>Közhatalmi bevételek     B3</t>
  </si>
  <si>
    <t>Működési bevételek     B4</t>
  </si>
  <si>
    <t>Felhalmozási bevételek      B5</t>
  </si>
  <si>
    <t xml:space="preserve"> Működési célú  átvett pénzeszköz                            B6</t>
  </si>
  <si>
    <t>Felhalmozási célú átvett pénzeszköz                                    B7</t>
  </si>
  <si>
    <t>Összesen</t>
  </si>
  <si>
    <t>Önkormányzati működési támogatás          B11</t>
  </si>
  <si>
    <t>Egyéb működési célú támogatás        B16</t>
  </si>
  <si>
    <t>Költségvetési szerv neve</t>
  </si>
  <si>
    <t>Pénzeszközök változása év közben</t>
  </si>
  <si>
    <t>CSESZTREG KÖZSÉG ÖNKORMÁNYZATA</t>
  </si>
  <si>
    <t>Csesztreg Község Önkormányzata</t>
  </si>
  <si>
    <t>Alaptevékenység költségvetési egyenlege</t>
  </si>
  <si>
    <t>Összes maradvány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</si>
  <si>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</si>
  <si>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Szabad</t>
  </si>
  <si>
    <t>Pénzmaradvány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</si>
  <si>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</si>
  <si>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</si>
  <si>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</si>
  <si>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</si>
  <si>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</si>
  <si>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</si>
  <si>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</si>
  <si>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</si>
  <si>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Alaptevékenység frinanszírozási egyenlege</t>
  </si>
  <si>
    <t>Kötelezettség- vállalással terhelt</t>
  </si>
  <si>
    <t>Beruházások             K6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</si>
  <si>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</si>
  <si>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</si>
  <si>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</si>
  <si>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</si>
  <si>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</si>
  <si>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</si>
  <si>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tartós részesedések jegybankban</t>
  </si>
  <si>
    <t xml:space="preserve">             tartós részesedések társulásban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</si>
  <si>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</si>
  <si>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</si>
  <si>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</si>
  <si>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</si>
  <si>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</si>
  <si>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</si>
  <si>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</si>
  <si>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</si>
  <si>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</si>
  <si>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</si>
  <si>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</si>
  <si>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</si>
  <si>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</si>
  <si>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</si>
  <si>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</si>
  <si>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</si>
  <si>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</si>
  <si>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</si>
  <si>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</si>
  <si>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</si>
  <si>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</si>
  <si>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</si>
  <si>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</si>
  <si>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Köztemető fenntartás és működtetés</t>
  </si>
  <si>
    <t>Szennyvíz gyűjtések, tisztítása, elhelyezése</t>
  </si>
  <si>
    <t>Közművelődési intézmények, közösségi színterek működtetése</t>
  </si>
  <si>
    <t>107051</t>
  </si>
  <si>
    <t>107060</t>
  </si>
  <si>
    <t>Egyéb szociális és pénzbeli ellátások</t>
  </si>
  <si>
    <t>SZOCIÁLIS VÉDELEM</t>
  </si>
  <si>
    <t>900020</t>
  </si>
  <si>
    <t>Önkorm.funkcióra nem sorolható bevételei</t>
  </si>
  <si>
    <t>ÖNKORMÁNYZAT ÖSSZESEN</t>
  </si>
  <si>
    <t xml:space="preserve">B, KÖZÖS ÖNKORMÁNYZATI HIVATAL </t>
  </si>
  <si>
    <t>KÖZÖS ÖNKORM.  HIVATAL ÖSSZESEN</t>
  </si>
  <si>
    <t>MINDÖSSZESEN</t>
  </si>
  <si>
    <t>Kötelezettség jogcíme</t>
  </si>
  <si>
    <t>Köt. váll.
 éve</t>
  </si>
  <si>
    <t>Kiadás vonzata évenként</t>
  </si>
  <si>
    <t>2014.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</si>
  <si>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</si>
  <si>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</si>
  <si>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</si>
  <si>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</si>
  <si>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</si>
  <si>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</si>
  <si>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</si>
  <si>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</si>
  <si>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</si>
  <si>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</si>
  <si>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</si>
  <si>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</si>
  <si>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</si>
  <si>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</si>
  <si>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</si>
  <si>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</si>
  <si>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Egyéb kölcsön elengedése</t>
  </si>
  <si>
    <t>Összesen:</t>
  </si>
  <si>
    <t>Támogatott neve</t>
  </si>
  <si>
    <t>Támogatás célja</t>
  </si>
  <si>
    <t>Falubarát Egyesület</t>
  </si>
  <si>
    <t>Működési célú támogatások államháztartáson kívülre</t>
  </si>
  <si>
    <t>Lenti Többcélú Kistérségi Társulás</t>
  </si>
  <si>
    <t>Inétzményfenntartó Társulás Csesztreg</t>
  </si>
  <si>
    <t>Tündérkert Óvoda működtetése</t>
  </si>
  <si>
    <t>Csesztregi Közös Önkormányzati Hivatal</t>
  </si>
  <si>
    <t>Szociális étkeztetés kiszállítása</t>
  </si>
  <si>
    <t>Központi orvosi ügyelethez való hozzájárulás</t>
  </si>
  <si>
    <t>Működési célú támogatások államháztartáson belülre</t>
  </si>
  <si>
    <t>KALOT Hitéleti Kulturális és Szociális Központ Alapítvány</t>
  </si>
  <si>
    <t>Ssz.</t>
  </si>
  <si>
    <t>Színjátszókör Csesztreg (dologi kiadás)</t>
  </si>
  <si>
    <t>Csesztregi Népdalkör (dologi kiadás)</t>
  </si>
  <si>
    <t>Korhatártalan Klub (dologi kiadás)</t>
  </si>
  <si>
    <t>Működési támogatás</t>
  </si>
  <si>
    <t>Csesztreg Község Önkormányzata 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</si>
  <si>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</si>
  <si>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</si>
  <si>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</si>
  <si>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</si>
  <si>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</si>
  <si>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</si>
  <si>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r>
      <t xml:space="preserve">    </t>
    </r>
    <r>
      <rPr>
        <sz val="8"/>
        <rFont val="Times New Roman CE"/>
        <family val="0"/>
      </rPr>
      <t>Csesztreg Jövőjéért Alap</t>
    </r>
  </si>
  <si>
    <t>2016.</t>
  </si>
  <si>
    <t xml:space="preserve">    lásd: 5. melléklet</t>
  </si>
  <si>
    <t xml:space="preserve">   lásd: 5. melléklet</t>
  </si>
  <si>
    <t>Helyiségek hasznosítása utáni kedvezmény, mentesség</t>
  </si>
  <si>
    <t>Eszközök hasznosítása utáni kedvezmény, mentesség</t>
  </si>
  <si>
    <t>Tárgyév</t>
  </si>
  <si>
    <t>Családi támogatások összesen:</t>
  </si>
  <si>
    <t>Egyéb nem intézményi ellátások összesen:</t>
  </si>
  <si>
    <t>Ellátottak pénzbeli juttatásai összesen:</t>
  </si>
  <si>
    <t>Dologi kiadások       K3</t>
  </si>
  <si>
    <t>091140</t>
  </si>
  <si>
    <t>Óvodai nevelés, ellátás működtetési feladatai</t>
  </si>
  <si>
    <t>90.</t>
  </si>
  <si>
    <t>TECHNIKAI FUNKCIÓKÓDOK</t>
  </si>
  <si>
    <t>Működési célú támogatások áht.-n belülről                                                                  B1</t>
  </si>
  <si>
    <t>Zöldterület-kezelés</t>
  </si>
  <si>
    <t>Gyermekvédelmi pénzbeli és természetbeli ellátások</t>
  </si>
  <si>
    <t>Belföldi finanszírozás bevételei B81</t>
  </si>
  <si>
    <t>900060</t>
  </si>
  <si>
    <t>Forgatási és befeketetési célú finanszírozási műveletek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</si>
  <si>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</si>
  <si>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</si>
  <si>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</si>
  <si>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</si>
  <si>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F</t>
  </si>
  <si>
    <t>G</t>
  </si>
  <si>
    <t>H</t>
  </si>
  <si>
    <t>Eredeti</t>
  </si>
  <si>
    <t>Módosított</t>
  </si>
  <si>
    <t>Teljesítés</t>
  </si>
  <si>
    <t>előirányzat</t>
  </si>
  <si>
    <t>Munkaadókat terhelő járulék</t>
  </si>
  <si>
    <t>Előzetesen felszámított működési célú áfa</t>
  </si>
  <si>
    <t>fő</t>
  </si>
  <si>
    <t>Eltérés</t>
  </si>
  <si>
    <t>Járó támogatás - kapott támogatás</t>
  </si>
  <si>
    <t>2.1. Működési célú támogatás áht-n belülről</t>
  </si>
  <si>
    <t>1.1. Működési célú támogatás áht-n belülről</t>
  </si>
  <si>
    <t>2.4. Egyéb működési célú kiadások</t>
  </si>
  <si>
    <t xml:space="preserve">1.6. Beruházások </t>
  </si>
  <si>
    <t>1.7. Felújítások</t>
  </si>
  <si>
    <t>2.5. Beruházások</t>
  </si>
  <si>
    <t xml:space="preserve">   - Kötelezettséggel terhelt pénzmaradvány</t>
  </si>
  <si>
    <t xml:space="preserve">   - Szabad pénzmaradvány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</si>
  <si>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</si>
  <si>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</si>
  <si>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</si>
  <si>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</si>
  <si>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</si>
  <si>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</si>
  <si>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</si>
  <si>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</si>
  <si>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</si>
  <si>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</si>
  <si>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</si>
  <si>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</si>
  <si>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</si>
  <si>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</si>
  <si>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</si>
  <si>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</si>
  <si>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</si>
  <si>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</si>
  <si>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</si>
  <si>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</si>
  <si>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</si>
  <si>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</si>
  <si>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</si>
  <si>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</si>
  <si>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</si>
  <si>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</si>
  <si>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</si>
  <si>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</si>
  <si>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</si>
  <si>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</si>
  <si>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</si>
  <si>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</si>
  <si>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</si>
  <si>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</si>
  <si>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</si>
  <si>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</si>
  <si>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</si>
  <si>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</si>
  <si>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</si>
  <si>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</si>
  <si>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</si>
  <si>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</si>
  <si>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</si>
  <si>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</si>
  <si>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</si>
  <si>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</si>
  <si>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</si>
  <si>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</si>
  <si>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</si>
  <si>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</si>
  <si>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</si>
  <si>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</si>
  <si>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</si>
  <si>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</si>
  <si>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</t>
  </si>
  <si>
    <t>A</t>
  </si>
  <si>
    <t>I. Nemzeti vagyon induláskori értéke</t>
  </si>
  <si>
    <t>II. Nemzeti vagyon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</si>
  <si>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</si>
  <si>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</si>
  <si>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</si>
  <si>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</si>
  <si>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</si>
  <si>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</si>
  <si>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</si>
  <si>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</si>
  <si>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</si>
  <si>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</si>
  <si>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</si>
  <si>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</si>
  <si>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</si>
  <si>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</si>
  <si>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</si>
  <si>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</si>
  <si>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</si>
  <si>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</si>
  <si>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</si>
  <si>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</si>
  <si>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</si>
  <si>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</si>
  <si>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</si>
  <si>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</si>
  <si>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</si>
  <si>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</si>
  <si>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</si>
  <si>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CSESZTREG KÖZSÉG ÖNKORMÁNYZATA ÉS INTÉZMÉNYE</t>
  </si>
  <si>
    <t>1. számú melléklet</t>
  </si>
  <si>
    <t xml:space="preserve">Megnevezés </t>
  </si>
  <si>
    <t xml:space="preserve">MŰKÖDÉSI CÉLÚ BEVÉTELEK </t>
  </si>
  <si>
    <t>MŰKÖDÉSI CÉLÚ  KIADÁSOK</t>
  </si>
  <si>
    <t>Önkormányzat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</si>
  <si>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</si>
  <si>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</si>
  <si>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</si>
  <si>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</si>
  <si>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</si>
  <si>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</si>
  <si>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</si>
  <si>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</si>
  <si>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>Önkormányzat összesen</t>
  </si>
  <si>
    <t>Közös Önkormányzati Hivatal</t>
  </si>
  <si>
    <t>2.1. Személyi juttatások</t>
  </si>
  <si>
    <t>Közös Önkormányzati Hivatal össz.</t>
  </si>
  <si>
    <t>2.2. Munkaadókat terhelő járulékok és szociális hozzájárulási adó</t>
  </si>
  <si>
    <t>2.3. Dologi kiadások</t>
  </si>
  <si>
    <t xml:space="preserve">Költségvetési működési bevételek összesen </t>
  </si>
  <si>
    <t xml:space="preserve">Költségvetési működési  célú kiadások </t>
  </si>
  <si>
    <t xml:space="preserve">Működési célú finanszírozási bevételek  </t>
  </si>
  <si>
    <t xml:space="preserve">Működési célú finanszírozási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</si>
  <si>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</si>
  <si>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</si>
  <si>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</si>
  <si>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</si>
  <si>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</si>
  <si>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</si>
  <si>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</si>
  <si>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</si>
  <si>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</si>
  <si>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>Közös Önkormányzati Hivatal összesen:</t>
  </si>
  <si>
    <t xml:space="preserve">Költségvetési felhalmozási bevételek összes. </t>
  </si>
  <si>
    <t>Költségvetési felhalmozási célú kiadások össz.</t>
  </si>
  <si>
    <t xml:space="preserve">Felhalmozási célú finanszírozási bevételek </t>
  </si>
  <si>
    <t xml:space="preserve">Felhalmozási célú finanszírozási kiadások </t>
  </si>
  <si>
    <t>1.9. Előző évi költségvetési maradvány</t>
  </si>
  <si>
    <t xml:space="preserve">Felhalm. finanszírozási bevételek összesen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</si>
  <si>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</si>
  <si>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</si>
  <si>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</si>
  <si>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</si>
  <si>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</si>
  <si>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 xml:space="preserve">Csesztreg Község Önkormányzatának elemi bevételei 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</si>
  <si>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</si>
  <si>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</si>
  <si>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</si>
  <si>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</si>
  <si>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</si>
  <si>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</si>
  <si>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</si>
  <si>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</si>
  <si>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</si>
  <si>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</si>
  <si>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</si>
  <si>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</si>
  <si>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</si>
  <si>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</si>
  <si>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</si>
  <si>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B116.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</si>
  <si>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</si>
  <si>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</si>
  <si>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</si>
  <si>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</si>
  <si>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</si>
  <si>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>Felhalmozási önkormányzati támogatások</t>
  </si>
  <si>
    <t>B3.</t>
  </si>
  <si>
    <t>Közhatalmi bevételek</t>
  </si>
  <si>
    <t>B35.</t>
  </si>
  <si>
    <t>Termékek és szolgáltatások adói</t>
  </si>
  <si>
    <t>B351.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</si>
  <si>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</si>
  <si>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</si>
  <si>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</si>
  <si>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</si>
  <si>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</si>
  <si>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</si>
  <si>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</si>
  <si>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</si>
  <si>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</si>
  <si>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</si>
  <si>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</si>
  <si>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</si>
  <si>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</si>
  <si>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</si>
  <si>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</si>
  <si>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</si>
  <si>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</si>
  <si>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</si>
  <si>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</si>
  <si>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</si>
  <si>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</si>
  <si>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</si>
  <si>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</si>
  <si>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</si>
  <si>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</si>
  <si>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</si>
  <si>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</si>
  <si>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</si>
  <si>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</si>
  <si>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</si>
  <si>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</si>
  <si>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</si>
  <si>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</si>
  <si>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</si>
  <si>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</si>
  <si>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</si>
  <si>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</si>
  <si>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Befektetési célú értékpapírok beváltása, értékesítése</t>
  </si>
  <si>
    <t>B813.</t>
  </si>
  <si>
    <t>Előző év költségvetési maradvány igénybevétele</t>
  </si>
  <si>
    <t>B814.</t>
  </si>
  <si>
    <t>Államháztartáson belüli megelőlegezések</t>
  </si>
  <si>
    <t>B7+ B8</t>
  </si>
  <si>
    <t>Bevételek összesen</t>
  </si>
  <si>
    <t>Csesztreg Község Önkormányzatának elemi kiadásai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</si>
  <si>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</si>
  <si>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</si>
  <si>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</si>
  <si>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</si>
  <si>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</si>
  <si>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</si>
  <si>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</si>
  <si>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</si>
  <si>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</si>
  <si>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</si>
  <si>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</si>
  <si>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</si>
  <si>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</si>
  <si>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</si>
  <si>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</si>
  <si>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</si>
  <si>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</si>
  <si>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</si>
  <si>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</si>
  <si>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</si>
  <si>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</si>
  <si>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</si>
  <si>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</si>
  <si>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</si>
  <si>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</si>
  <si>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</si>
  <si>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</si>
  <si>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</si>
  <si>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</si>
  <si>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</si>
  <si>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</si>
  <si>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</si>
  <si>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</si>
  <si>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</si>
  <si>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</si>
  <si>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</si>
  <si>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</si>
  <si>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</si>
  <si>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</si>
  <si>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</si>
  <si>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</si>
  <si>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</si>
  <si>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</si>
  <si>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</si>
  <si>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</si>
  <si>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</si>
  <si>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</si>
  <si>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</si>
  <si>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</si>
  <si>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</si>
  <si>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</si>
  <si>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</si>
  <si>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</si>
  <si>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</si>
  <si>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</si>
  <si>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</si>
  <si>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</si>
  <si>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</si>
  <si>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</si>
  <si>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</si>
  <si>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</si>
  <si>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</si>
  <si>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</si>
  <si>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</si>
  <si>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</si>
  <si>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</si>
  <si>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</si>
  <si>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</si>
  <si>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</si>
  <si>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</si>
  <si>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</si>
  <si>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</si>
  <si>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</si>
  <si>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</si>
  <si>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</si>
  <si>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</si>
  <si>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</si>
  <si>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</si>
  <si>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</si>
  <si>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</si>
  <si>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</si>
  <si>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</si>
  <si>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</si>
  <si>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</si>
  <si>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</si>
  <si>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</si>
  <si>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</si>
  <si>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</si>
  <si>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</si>
  <si>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</si>
  <si>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</si>
  <si>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</si>
  <si>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</si>
  <si>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</si>
  <si>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</si>
  <si>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</si>
  <si>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</si>
  <si>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</si>
  <si>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</si>
  <si>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K8.+ K9.</t>
  </si>
  <si>
    <t>Kiadások összesen</t>
  </si>
  <si>
    <t>3. melléklet</t>
  </si>
  <si>
    <t>Működési célú támogatások ÁHT-n belülről</t>
  </si>
  <si>
    <t>Egyéb működési célú támogatások ÁHT-n belülről</t>
  </si>
  <si>
    <t>B1-B7.</t>
  </si>
  <si>
    <t>B816.</t>
  </si>
  <si>
    <t>Központi, irányítószervi támogatás</t>
  </si>
  <si>
    <t>B7.+ B8.</t>
  </si>
  <si>
    <t>Egyéb működési célú támogatások</t>
  </si>
  <si>
    <t>Egyéb működési célú támogatások áht-n kívülre</t>
  </si>
  <si>
    <t xml:space="preserve">K6. </t>
  </si>
  <si>
    <t>Egyéb tárgyi eszközök beszerzése</t>
  </si>
  <si>
    <t xml:space="preserve">Beruházási célú áfa </t>
  </si>
  <si>
    <t>Közfoglalkoztatottak létszáma (fő)</t>
  </si>
  <si>
    <t>4. számú melléklet</t>
  </si>
  <si>
    <t>Hozzájárulás jogcíme</t>
  </si>
  <si>
    <t>mutató/  létszám</t>
  </si>
  <si>
    <t>Támogatás</t>
  </si>
  <si>
    <t>Hozzájárulás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</si>
  <si>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</si>
  <si>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</si>
  <si>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</si>
  <si>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</si>
  <si>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</si>
  <si>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</si>
  <si>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</si>
  <si>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</si>
  <si>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</si>
  <si>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</si>
  <si>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</si>
  <si>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</si>
  <si>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</si>
  <si>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</si>
  <si>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</si>
  <si>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</si>
  <si>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</si>
  <si>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</si>
  <si>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</si>
  <si>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</si>
  <si>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</si>
  <si>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</si>
  <si>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</si>
  <si>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</si>
  <si>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>3. Társulás által fenntartott óvodákban bejáró gyermekek utaztatásának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</si>
  <si>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</si>
  <si>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</si>
  <si>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</si>
  <si>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</si>
  <si>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</si>
  <si>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</si>
  <si>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</si>
  <si>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</si>
  <si>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</si>
  <si>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Felhalmozási és tőkejellegű bevételek és kiadások</t>
  </si>
  <si>
    <t>5. számú melléklet</t>
  </si>
  <si>
    <t>Szakfeladat</t>
  </si>
  <si>
    <t>COFOG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</si>
  <si>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</si>
  <si>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</si>
  <si>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</si>
  <si>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</si>
  <si>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</si>
  <si>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</si>
  <si>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</si>
  <si>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</si>
  <si>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</si>
  <si>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</si>
  <si>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</si>
  <si>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</si>
  <si>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</si>
  <si>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</si>
  <si>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>Sor-
szám</t>
  </si>
  <si>
    <t>Önkormányzatok működési támogatásai</t>
  </si>
  <si>
    <t>-</t>
  </si>
  <si>
    <t>7. számú melléklet</t>
  </si>
  <si>
    <t>Sorsz.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</si>
  <si>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</si>
  <si>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</si>
  <si>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</si>
  <si>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Előző évi maradvány igénybevétele</t>
  </si>
  <si>
    <t>6. számú melléklet</t>
  </si>
  <si>
    <t xml:space="preserve">Támogatás összege </t>
  </si>
  <si>
    <t>8. számú melléklet</t>
  </si>
  <si>
    <t>10. számú melléklet</t>
  </si>
  <si>
    <t>H=(D+E+F+G)</t>
  </si>
  <si>
    <t>Összesen (1+2+3+5+7)</t>
  </si>
  <si>
    <t xml:space="preserve">Összeg </t>
  </si>
  <si>
    <t>Tárgyidőszak</t>
  </si>
  <si>
    <t>Észak- zalai Víz- és Csatornamű Zrt.</t>
  </si>
  <si>
    <t>17. számú melléklet</t>
  </si>
  <si>
    <t>2/a melléklet</t>
  </si>
  <si>
    <t>2/b melléklet</t>
  </si>
  <si>
    <t>KIEMELT ELŐIRÁNYZATOK                   KIADÁSOK</t>
  </si>
  <si>
    <t>KIEMELT ELŐIRÁNYZATOK                 BEVÉTELEK</t>
  </si>
  <si>
    <t>2017.</t>
  </si>
  <si>
    <t>B407.</t>
  </si>
  <si>
    <t>Általános forgalmi adó visszatérülése</t>
  </si>
  <si>
    <t>Biztosító által fizettt kártérítés</t>
  </si>
  <si>
    <t>Rovat</t>
  </si>
  <si>
    <t>Működési célú költségvetési támogatások és kiegészítő támogatások</t>
  </si>
  <si>
    <t>Elszámolásból származó bevételek</t>
  </si>
  <si>
    <t>Értékesítési forgalmi adók (iparűzési adó)</t>
  </si>
  <si>
    <t>K335.</t>
  </si>
  <si>
    <t>Közvetített szolgáltatások</t>
  </si>
  <si>
    <t>K513.</t>
  </si>
  <si>
    <t>Tartalékok</t>
  </si>
  <si>
    <t>K9122.</t>
  </si>
  <si>
    <t>Befeketési célú belföldi értékpapírok vásárlása</t>
  </si>
  <si>
    <t>B403</t>
  </si>
  <si>
    <t>5. Kiegészítő támogatás az óvodapedagógusok minősítéséből adódó többletfeladatokhoz</t>
  </si>
  <si>
    <t>J) PASSZÍV IDŐBELI ELHATÁROLÁSOK</t>
  </si>
  <si>
    <t>1.9. Befektetési célú belföldi értékpapírok vásárlása</t>
  </si>
  <si>
    <t>Egyéb, az önkormányzat rendeletében megállapított juttatás</t>
  </si>
  <si>
    <t>Önkormányzat által saját hatáskörben adott pénzbeli és természetbeli ellátások</t>
  </si>
  <si>
    <t>Emberi Erőforrás Támogatáskezelő</t>
  </si>
  <si>
    <t>Bursa Hungarica ösztöndíj</t>
  </si>
  <si>
    <t>Működési célú  visszatérítendő támogatások államháztartáson kívülre</t>
  </si>
  <si>
    <t>Csesztregi Községi Sportegyesület</t>
  </si>
  <si>
    <t>Csesztreg Községért Közalapítvány</t>
  </si>
  <si>
    <t>Mindösszesen:</t>
  </si>
  <si>
    <t>013370</t>
  </si>
  <si>
    <t>Informatikai fejlesztések, szolgáltatások</t>
  </si>
  <si>
    <t>013390</t>
  </si>
  <si>
    <t>Egyéb kisegítő szolgáltatások</t>
  </si>
  <si>
    <t>Önkormányzatok elszámolásai a központi költségvetéssel</t>
  </si>
  <si>
    <t>081061</t>
  </si>
  <si>
    <t>Szabadidős, park, fürdő és strandszolgáltatás</t>
  </si>
  <si>
    <t>084031</t>
  </si>
  <si>
    <t>Civil szervezetek működési támogatása</t>
  </si>
  <si>
    <t>Ö</t>
  </si>
  <si>
    <t>096015</t>
  </si>
  <si>
    <t>Gyermekétkeztetés köznevelési intézményekben</t>
  </si>
  <si>
    <t>Egyéb szoc.pénzbeli és temészetbeni ellátások,támog.</t>
  </si>
  <si>
    <t>Módosított előirányzat 05.31</t>
  </si>
  <si>
    <t>Módosítás 07.15.</t>
  </si>
  <si>
    <t>Módosított előirányzat 10.31.</t>
  </si>
  <si>
    <t>Módosítás 12.31.</t>
  </si>
  <si>
    <t>Módosított előirányzat 12.31.</t>
  </si>
  <si>
    <t>Módosított előirányzat 05.31.</t>
  </si>
  <si>
    <t>J</t>
  </si>
  <si>
    <t>I</t>
  </si>
  <si>
    <t>Gyermekétkezetés köznevelési intézményekben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</si>
  <si>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</si>
  <si>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</si>
  <si>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</si>
  <si>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</si>
  <si>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</si>
  <si>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</si>
  <si>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</si>
  <si>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2018.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</si>
  <si>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</si>
  <si>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</si>
  <si>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</si>
  <si>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</si>
  <si>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</si>
  <si>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</si>
  <si>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</si>
  <si>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</si>
  <si>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</si>
  <si>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</si>
  <si>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</si>
  <si>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9/a melléklet</t>
  </si>
  <si>
    <t>9/b melléklet</t>
  </si>
  <si>
    <t>11. számú melléklet</t>
  </si>
  <si>
    <t>16/a  melléklet</t>
  </si>
  <si>
    <t>Befektetési célú értékpapírok vásárlása</t>
  </si>
  <si>
    <t>Pénzeszközök lekötött betétként való elhelyezése</t>
  </si>
  <si>
    <t>Finanszírozási kiadások összesen (10+11+12+13)</t>
  </si>
  <si>
    <t>Pénzforgalmi kiadások (09+14)</t>
  </si>
  <si>
    <t>Kiadások összesen ( 15)</t>
  </si>
  <si>
    <t>Költségvetési pénzforgalmi bevételek összesen 
(17+18+19+20+21+22+23+24)</t>
  </si>
  <si>
    <t>Finanszírozási bevételek összesen (26+27+28)</t>
  </si>
  <si>
    <t>Pénzforgalmi bevételek (25+29)</t>
  </si>
  <si>
    <t>Bevételek összesen (30)</t>
  </si>
  <si>
    <t>Pénzforgalmi költségvetési bevételek és kiadások különbsége (25-09) [költségvetési hiány (-), költségvetési többlet (+)]</t>
  </si>
  <si>
    <t>Finanszírozási műveletek eredménye (29-12)</t>
  </si>
  <si>
    <t>Tárgyévi gazdálkodás eredménye (32+33)</t>
  </si>
  <si>
    <t>Átlagos statisztikai állományi létszám (fő)</t>
  </si>
  <si>
    <t xml:space="preserve"> Csesztregi Közös Önkormányzati Hivatal költségvetése</t>
  </si>
  <si>
    <t>I. Immateriális javak</t>
  </si>
  <si>
    <t xml:space="preserve">II. Tárgyi eszközök </t>
  </si>
  <si>
    <t>Eredeti előirányzat 2016.</t>
  </si>
  <si>
    <t>Módosított előirányzat 2016.</t>
  </si>
  <si>
    <t>Teljesítés 2016.</t>
  </si>
  <si>
    <t>B53.</t>
  </si>
  <si>
    <t>Egyéb tárgyi eszközök értékesítése</t>
  </si>
  <si>
    <t>B8123.</t>
  </si>
  <si>
    <t>Befektetési célú belföldi értékpapírok beváltása, értékesítése</t>
  </si>
  <si>
    <t xml:space="preserve">2016. </t>
  </si>
  <si>
    <t xml:space="preserve"> Eredeti előirányzat 2016.</t>
  </si>
  <si>
    <t xml:space="preserve">K1106. </t>
  </si>
  <si>
    <t>Jubileumi jutalmak</t>
  </si>
  <si>
    <t xml:space="preserve">K352. </t>
  </si>
  <si>
    <t>Fizetendő áfa</t>
  </si>
  <si>
    <t>K63.</t>
  </si>
  <si>
    <t>Informatikai eszközök beszerzése, létesítése</t>
  </si>
  <si>
    <t>2016. ÉVI MŰKÖDÉSI ÉS FELHALMOZÁSI CÉLÚ BEVÉTELEI ÉS KIADÁSAI</t>
  </si>
  <si>
    <t>2.2. Működési bevételek</t>
  </si>
  <si>
    <t>2.3. Felhalmozási bevételek</t>
  </si>
  <si>
    <t>1.10. Befektetési célú belföldi értékpapírok beváltása, értékesítése</t>
  </si>
  <si>
    <t>1.11. Államháztartáson belüli megelőlegezések</t>
  </si>
  <si>
    <t>2.4. Előző évi költségvetési maradvány</t>
  </si>
  <si>
    <t>1.8. Egyéb felhalmozási célú kiadások</t>
  </si>
  <si>
    <t>1.10. Államháztartáson belüli megelőlegezések visszafizetése</t>
  </si>
  <si>
    <t>Előirányzat és pénzügyi teljesítés                      2016. év</t>
  </si>
  <si>
    <t>Beszámolóban elszámolt teljesítés                   2016. év</t>
  </si>
  <si>
    <t>CSESZTREG KÖZSÉG ÖNKORMÁNYZATÁNAK ÁLLAMI HOZZÁJÁRULÁSA 2016. ÉVBEN</t>
  </si>
  <si>
    <t>Adatok Ft-ban</t>
  </si>
  <si>
    <t>Ft/fő</t>
  </si>
  <si>
    <t>Ft</t>
  </si>
  <si>
    <t>d.) lakott külterülettel kapcsolatos feladatok támogatása</t>
  </si>
  <si>
    <t>A 2015. évről áthúzódó bérkompenzáció támogatása</t>
  </si>
  <si>
    <t>5. c. A rászoruló gyermekek intézményen kívüli szünidei étkeztetésének támogatása</t>
  </si>
  <si>
    <t>3. a, Család-és gyermekjóléti szolgálat</t>
  </si>
  <si>
    <t>Igazgatáshoz szükséges kis értékű tárgyi eszközök beszerzése</t>
  </si>
  <si>
    <t>Közfoglalkoztatási programhoz vásárolt kerékpár és utánfutó</t>
  </si>
  <si>
    <t>Víziközmű felújítása</t>
  </si>
  <si>
    <t>Közvilágítás korszerűsítés</t>
  </si>
  <si>
    <t>Pályázatok előkészítése, pályázati önerők biztosítása</t>
  </si>
  <si>
    <t>Háziorvosi rendelő bútorzata és egyéb eszközök</t>
  </si>
  <si>
    <t>Egészségügy részére informatikai eszközök beszerzése</t>
  </si>
  <si>
    <t>iPad tok beszerzés védőnő részére</t>
  </si>
  <si>
    <t>Tóparti fejlesztések</t>
  </si>
  <si>
    <t>Művelődési Hába vasaló, csepegtető, mosogató, falipolc és tároló vitrin beszerzés</t>
  </si>
  <si>
    <t>Közművelődési érdekeltségnövelő támogatáshoz kapcsolódó beruházás</t>
  </si>
  <si>
    <t>Fejlesztési célú támogatás nyújtása Csesztregi Községi Sportegyesületnek</t>
  </si>
  <si>
    <t>Családsegítő irodába bútorzat beszerzése</t>
  </si>
  <si>
    <t>Volt TSZ iroda tervdokumentáció elkészítése, gázcsatlakozások kiépítése</t>
  </si>
  <si>
    <t>Téligumi beszerzés óvodabuszra</t>
  </si>
  <si>
    <t>Felhalmozási jellegű kiadás megnevezése</t>
  </si>
  <si>
    <t>Felhalmozási jellegű bevétel megnevezése</t>
  </si>
  <si>
    <t>Általános forgalmi adó visszatérítése</t>
  </si>
  <si>
    <t>Közművelődési érdekeltségnövelő támogatás</t>
  </si>
  <si>
    <t>JTT-687 rendszámú gépjármű értékesítése</t>
  </si>
  <si>
    <t>Termőföld értékesítése</t>
  </si>
  <si>
    <t>Telenor Zrt-től kapott 2016. évi bérleti díj</t>
  </si>
  <si>
    <t>CSESZTREG KÖZSÉG ÖNKORMÁNYZATA ÁLTAL FOLYÓSÍTOTT ELLÁTÁSOK (SZOCIÁLIS) RÉSZLETEZÉSE 2016. ÉVBEN</t>
  </si>
  <si>
    <t>Módosított eláirányzat 2016.</t>
  </si>
  <si>
    <t>Egyéb pénzbeli és természetbeni gyermekvédelmi támogatások</t>
  </si>
  <si>
    <t>Egyéb családi támogatások</t>
  </si>
  <si>
    <t>Települési támogatás</t>
  </si>
  <si>
    <t>CSESZTREG KÖZSÉG ÖNKORMÁNYZATA ÁLTAL NYÚJTOTT CÉLJELLEGŰ TÁMOGATÁSOK RÉSZLETEZÉSE A 2016. ÉVBEN</t>
  </si>
  <si>
    <t xml:space="preserve">    Adatok Ft-ban</t>
  </si>
  <si>
    <t>Irányítószervi támogatás + belső ellenőrzési feladatok ellátása + könyvelő program fenntartása + munkavédelem + általános működés + családsegítő szolgálat január havi működtetése</t>
  </si>
  <si>
    <t>Bali Istvánné</t>
  </si>
  <si>
    <t>Szociális kölcsön</t>
  </si>
  <si>
    <t>Visszatérítendő működési kölcsön</t>
  </si>
  <si>
    <t>Országos Mentőszolgálat Alapítvány</t>
  </si>
  <si>
    <t>Mellkasi kompressziós eszköz beszerzéshez való hozzájárulás</t>
  </si>
  <si>
    <t>Horgászegyesület Csesztreg</t>
  </si>
  <si>
    <t>2016. évben befolyt földbérleti díjak továbbutalása</t>
  </si>
  <si>
    <t>Csesztreg Község Önkormányzata által nyútjtott közvetett támogatások 2016. évben (kedvezmények)</t>
  </si>
  <si>
    <t xml:space="preserve"> Adatok Ft-ban</t>
  </si>
  <si>
    <t>Felhalmozási célú támogatások államháztartáson kívülre</t>
  </si>
  <si>
    <t>Fejlesztési támogatás</t>
  </si>
  <si>
    <t>2016. előtti kifizetés</t>
  </si>
  <si>
    <t>1, 2016. évi adósságkeletkeztető fejlesztési célok</t>
  </si>
  <si>
    <t>Csesztreg Község Önkormányzata adósságot keletkeztető 2016. évi fejlesztési céljai, az ügyletekből és kezességvállalásokból fennálló kötelezettségei, valamint azok fedezetéül szolgáló saját bevételek</t>
  </si>
  <si>
    <t>2019.</t>
  </si>
  <si>
    <t>2016. évi teljesítés</t>
  </si>
  <si>
    <t>12. számú melléklet</t>
  </si>
  <si>
    <t>PÉNZESZKÖZEINEK VÁLTOZÁSÁNAK LEVEZETÉSE 2016. ÉVBEN</t>
  </si>
  <si>
    <t>Nyitó pénzkészlet 2016. január 01-én: ebből:</t>
  </si>
  <si>
    <t>Záró pénzkészlet 2016. december 31-én: ebből:</t>
  </si>
  <si>
    <t>13/a melléklet</t>
  </si>
  <si>
    <t>2016. ÉV</t>
  </si>
  <si>
    <t>MARADVÁNYKIMUTATÁS</t>
  </si>
  <si>
    <t>13/b melléklet</t>
  </si>
  <si>
    <t>CSESZTREG KÖZSÉG ÖNKORMÁNYZATA ÉS KÖLTSÉGVETÉSI SZERVÉNEK MARADVÁNYÁNAK ALAKULÁSA A 2016. ÉVBEN</t>
  </si>
  <si>
    <t>Dologi  kiadások</t>
  </si>
  <si>
    <t>PÉNZFORGALMI JELENTÉS</t>
  </si>
  <si>
    <t>CSESZTREGI KÖZÖS ÖNKORMÁNYZATI HIVATAL</t>
  </si>
  <si>
    <t>CSESZTREG KÖZSÉG ÖNKORMÁNYZATA ÉS KÖLTSÉGVETÉSI SZERVE</t>
  </si>
  <si>
    <t>ÖSSZEVONT (KONSZOLIDÁLT) PÉNZFORGALMI JELENTÉSE</t>
  </si>
  <si>
    <t>2016. év</t>
  </si>
  <si>
    <t>III. Pénzeszközön kívüli egyéb eszközök induláskori értéke és változásai</t>
  </si>
  <si>
    <t xml:space="preserve">VAGYONKIMUTATÁS                                                                                                                                                a könyvviteli mérlegben értékben kimutatott eszközökről                        </t>
  </si>
  <si>
    <t>16/c  melléklet</t>
  </si>
  <si>
    <t xml:space="preserve">VAGYONKIMUTATÁS                                                                                                                                                a konszolidált könyvviteli mérlegben értékben kimutatott eszközökről                        </t>
  </si>
  <si>
    <t>Csesztreg Község Önkormányzata és költségvetési szerve</t>
  </si>
  <si>
    <t>I.-III. Nemzeti vagyon és egyéb eszközök induláskori értéke és változásai</t>
  </si>
  <si>
    <t>III. Befektetett pénzügyi eszközök</t>
  </si>
  <si>
    <t xml:space="preserve">IV. Koncesszióba, vagyonkezelésbe adott eszközök </t>
  </si>
  <si>
    <t>A) NEMZETI VAGYONBA TARTOZÓ BEFEKTETETT ESZKÖZÖK</t>
  </si>
  <si>
    <t xml:space="preserve">B) NEMZETI VAGYONBA TARTOZÓ FORGÓESZKÖZÖK </t>
  </si>
  <si>
    <t>C) PÉNZESZKÖZÖK</t>
  </si>
  <si>
    <t xml:space="preserve">D) KÖVETELÉSEK </t>
  </si>
  <si>
    <t xml:space="preserve">ESZKÖZÖK ÖSSZESEN  </t>
  </si>
  <si>
    <t>G) SAJÁT TŐKE</t>
  </si>
  <si>
    <t xml:space="preserve">H) KÖTELEZETTSÉGEK </t>
  </si>
  <si>
    <t xml:space="preserve">FORRÁSOK ÖSSZESEN </t>
  </si>
  <si>
    <t>EREDMÉNYKIMUTATÁS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</si>
  <si>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</si>
  <si>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</si>
  <si>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</si>
  <si>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</t>
  </si>
  <si>
    <t>06. Központi működési célú támogatások eredményszemléletű bevételei</t>
  </si>
  <si>
    <t>07. Egyéb működési célú támogatások eredményszeméletű bevételei</t>
  </si>
  <si>
    <t>08. Felhalmozási célú támogatások eredményszemléletű bevételei</t>
  </si>
  <si>
    <t>09. Különféle egyéb eredményszemléletű bevételek</t>
  </si>
  <si>
    <t>III. Egyéb eredményszemléletű bevételek</t>
  </si>
  <si>
    <t>10. Anyagköltség</t>
  </si>
  <si>
    <t>11. Igénybe vett szolgáltatások értéke</t>
  </si>
  <si>
    <t>13. Eladott (közvetített) szolgáltatások értéke</t>
  </si>
  <si>
    <t>IV. Anyagjellegű ráfordítások</t>
  </si>
  <si>
    <t>14. Bérköltség</t>
  </si>
  <si>
    <t>15. Személyi jellegű egyéb kifizetések</t>
  </si>
  <si>
    <t>16. Bérjárulékok</t>
  </si>
  <si>
    <t>V. Személyi jellegű ráfordítások</t>
  </si>
  <si>
    <t>VI. Értékcsökkenési leírás</t>
  </si>
  <si>
    <t>VII. Egyéb ráfordítások</t>
  </si>
  <si>
    <t>A) TEVÉKENYSÉGEK EREDMÉNYE (I+III-IV-V-VI-VII)</t>
  </si>
  <si>
    <t>20. Egyéb kapott (járó) kamatok és kamatjellegű eredményszemléletű bevételek</t>
  </si>
  <si>
    <t>VIII. Pénzügyi műveletek eredményszemléletű bevételei</t>
  </si>
  <si>
    <t>26 Pénzügyi műveletek egyéb ráfordításai</t>
  </si>
  <si>
    <t>IX. Pénzügyi műveletek ráfordításai</t>
  </si>
  <si>
    <t>B) PÉNZÜGYI MŰVELETEK EREDMÉNYE (VIII-IX)</t>
  </si>
  <si>
    <t>C) MÉRLEG SZERINTI EREDMÉNY (A+-B)</t>
  </si>
  <si>
    <t>17. Kapott (járó) osztalék és részesedés</t>
  </si>
  <si>
    <t>KONSZOLIDÁLT EREDMÉNYKIMUTATÁS</t>
  </si>
  <si>
    <t>Csesztreg Község Önkormányzata tulajdonában álló gazdálkodó szervezetek működésében származó kötezettségek és részesedések alakulása  2016. évben</t>
  </si>
  <si>
    <t>Kazán, fagyasztóláda, szeletelő, notebook és telefon beszerzés konyhára</t>
  </si>
  <si>
    <t>Járda építése, felújítása, kapubejárók helyreállítása, utak felújítása, parkoló helyreállítása, gyaloghíd készítése</t>
  </si>
  <si>
    <t>Tulajdonosi bevételek (Zalavíz- használati díj és fejlesztési díj)</t>
  </si>
  <si>
    <t>CSESZTREG KÖZSÉG ÖNKORMÁNYZATA ÉS INTÉZMÉNYE 2016. ÉVI KIADÁSAI ÉS LÉTSZÁMADATAI FELADATOK SZERINT</t>
  </si>
  <si>
    <t>Támogatási célú finanszírozási műveletek</t>
  </si>
  <si>
    <t>041237</t>
  </si>
  <si>
    <t>Közfoglalkoztatási mintaprogram</t>
  </si>
  <si>
    <t>Finanszírozási kiadások             K9</t>
  </si>
  <si>
    <t>104037</t>
  </si>
  <si>
    <t>Intézményen kívüli gyermekétkeztetés</t>
  </si>
  <si>
    <t>104042</t>
  </si>
  <si>
    <t>Család-és gyermekjóléti szolgáltatások</t>
  </si>
  <si>
    <t>Forgatási és befektetési célú finanszírozási műveletek</t>
  </si>
  <si>
    <t>016020</t>
  </si>
  <si>
    <t>Országos és helyi népszavazással összefüggő tevékenységek</t>
  </si>
  <si>
    <t>CSESZTREG KÖZSÉG ÖNKORMÁNYZATA ÉS INTÉZMÉNYE 2016. ÉVI BEVÉTELEI FELADATOK SZERINT</t>
  </si>
  <si>
    <t>Szabadidős, sport, fürdő és strandszolgáltatás</t>
  </si>
  <si>
    <t>Országos és helyi népszavazással kapcsolatos tevékenységek</t>
  </si>
  <si>
    <t>14/a számú melléklet</t>
  </si>
  <si>
    <t>14/b számú melléklet</t>
  </si>
  <si>
    <t>14/c számú melléklet</t>
  </si>
  <si>
    <t>15/a  melléklet</t>
  </si>
  <si>
    <t>15/c  melléklet</t>
  </si>
  <si>
    <t>15/b melléklet</t>
  </si>
  <si>
    <t>16/b  melléklet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</si>
</sst>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0.0000"/>
    <numFmt numFmtId="179" formatCode="0.000"/>
    <numFmt numFmtId="180" formatCode="0.0"/>
    <numFmt numFmtId="181" formatCode="&quot;öS&quot;\ #,##0;\-&quot;öS&quot;\ #,##0"/>
    <numFmt numFmtId="182" formatCode="&quot;öS&quot;\ #,##0;[Red]\-&quot;öS&quot;\ #,##0"/>
    <numFmt numFmtId="183" formatCode="&quot;öS&quot;\ #,##0.00;\-&quot;öS&quot;\ #,##0.00"/>
    <numFmt numFmtId="184" formatCode="&quot;öS&quot;\ #,##0.00;[Red]\-&quot;öS&quot;\ #,##0.00"/>
    <numFmt numFmtId="185" formatCode="_-&quot;öS&quot;\ * #,##0_-;\-&quot;öS&quot;\ * #,##0_-;_-&quot;öS&quot;\ * &quot;-&quot;_-;_-@_-"/>
    <numFmt numFmtId="186" formatCode="_-* #,##0_-;\-* #,##0_-;_-* &quot;-&quot;_-;_-@_-"/>
    <numFmt numFmtId="187" formatCode="_-&quot;öS&quot;\ * #,##0.00_-;\-&quot;öS&quot;\ * #,##0.00_-;_-&quot;öS&quot;\ * &quot;-&quot;??_-;_-@_-"/>
    <numFmt numFmtId="188" formatCode="_-* #,##0.00_-;\-* #,##0.00_-;_-* &quot;-&quot;??_-;_-@_-"/>
    <numFmt numFmtId="189" formatCode="#,##0.00\ &quot;Ft&quot;"/>
    <numFmt numFmtId="190" formatCode="0&quot;.&quot;"/>
    <numFmt numFmtId="191" formatCode="0.0%"/>
    <numFmt numFmtId="192" formatCode="#,##0.000"/>
    <numFmt numFmtId="193" formatCode="0.0000000"/>
    <numFmt numFmtId="194" formatCode="0.000000"/>
    <numFmt numFmtId="195" formatCode="0.00000"/>
    <numFmt numFmtId="196" formatCode="_-* #,##0.000\ _F_t_-;\-* #,##0.000\ _F_t_-;_-* &quot;-&quot;??\ _F_t_-;_-@_-"/>
    <numFmt numFmtId="197" formatCode="_-* #,##0.0000\ _F_t_-;\-* #,##0.0000\ _F_t_-;_-* &quot;-&quot;??\ _F_t_-;_-@_-"/>
    <numFmt numFmtId="198" formatCode="_-* #,##0.00000\ _F_t_-;\-* #,##0.00000\ _F_t_-;_-* &quot;-&quot;??\ _F_t_-;_-@_-"/>
    <numFmt numFmtId="199" formatCode="_-* #,##0.000000\ _F_t_-;\-* #,##0.000000\ _F_t_-;_-* &quot;-&quot;??\ _F_t_-;_-@_-"/>
    <numFmt numFmtId="200" formatCode="&quot;H-&quot;0000"/>
    <numFmt numFmtId="201" formatCode="_-* #,##0.0\ &quot;Ft&quot;_-;\-* #,##0.0\ &quot;Ft&quot;_-;_-* &quot;-&quot;??\ &quot;Ft&quot;_-;_-@_-"/>
    <numFmt numFmtId="202" formatCode="_-* #,##0\ &quot;Ft&quot;_-;\-* #,##0\ &quot;Ft&quot;_-;_-* &quot;-&quot;??\ &quot;Ft&quot;_-;_-@_-"/>
    <numFmt numFmtId="203" formatCode="#,###__;\-\ #,###__"/>
    <numFmt numFmtId="204" formatCode="#,##0_ ;\-#,##0\ "/>
  </numFmts>
  <fonts count="12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b/>
      <i/>
      <sz val="4"/>
      <color indexed="8"/>
      <name val="Times New Roman"/>
      <family val="1"/>
    </font>
    <font>
      <i/>
      <sz val="10"/>
      <name val="Times New Roman CE"/>
      <family val="0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2"/>
      <name val="Garamond"/>
      <family val="1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0"/>
      <color indexed="48"/>
      <name val="Arial CE"/>
      <family val="0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sz val="10"/>
      <color indexed="8"/>
      <name val="Calibri"/>
      <family val="2"/>
    </font>
    <font>
      <sz val="8"/>
      <name val="Arial CE"/>
      <family val="0"/>
    </font>
    <font>
      <b/>
      <i/>
      <sz val="16"/>
      <name val="Arial CE"/>
      <family val="0"/>
    </font>
    <font>
      <sz val="14"/>
      <name val="Arial CE"/>
      <family val="0"/>
    </font>
    <font>
      <i/>
      <sz val="16"/>
      <name val="Arial CE"/>
      <family val="0"/>
    </font>
    <font>
      <i/>
      <sz val="14"/>
      <name val="Arial CE"/>
      <family val="0"/>
    </font>
    <font>
      <b/>
      <sz val="6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4"/>
      <name val="Times New Roman CE"/>
      <family val="0"/>
    </font>
    <font>
      <i/>
      <sz val="8"/>
      <name val="Times New Roman CE"/>
      <family val="0"/>
    </font>
    <font>
      <i/>
      <sz val="13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sz val="14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i/>
      <u val="single"/>
      <sz val="13"/>
      <name val="Arial CE"/>
      <family val="2"/>
    </font>
    <font>
      <b/>
      <sz val="10"/>
      <name val="Arial CE"/>
      <family val="0"/>
    </font>
    <font>
      <i/>
      <sz val="10"/>
      <name val="Times New Roman"/>
      <family val="1"/>
    </font>
    <font>
      <i/>
      <sz val="10"/>
      <name val="Arial CE"/>
      <family val="0"/>
    </font>
    <font>
      <i/>
      <sz val="12"/>
      <name val="Arial CE"/>
      <family val="0"/>
    </font>
    <font>
      <b/>
      <i/>
      <sz val="13"/>
      <color indexed="8"/>
      <name val="Times New Roman"/>
      <family val="1"/>
    </font>
    <font>
      <i/>
      <sz val="11"/>
      <name val="Times New Roman CE"/>
      <family val="1"/>
    </font>
    <font>
      <b/>
      <sz val="6"/>
      <name val="Times New Roman CE"/>
      <family val="0"/>
    </font>
    <font>
      <b/>
      <sz val="11"/>
      <name val="Arial CE"/>
      <family val="0"/>
    </font>
    <font>
      <sz val="14"/>
      <name val="Times New Roman CE"/>
      <family val="1"/>
    </font>
    <font>
      <b/>
      <sz val="10.5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 CE"/>
      <family val="0"/>
    </font>
    <font>
      <b/>
      <i/>
      <sz val="16"/>
      <name val="Times New Roman"/>
      <family val="1"/>
    </font>
    <font>
      <b/>
      <sz val="8"/>
      <name val="Arial"/>
      <family val="2"/>
    </font>
    <font>
      <b/>
      <i/>
      <sz val="10"/>
      <name val="Arial CE"/>
      <family val="0"/>
    </font>
    <font>
      <sz val="11"/>
      <name val="Times New Roman CE"/>
      <family val="1"/>
    </font>
    <font>
      <b/>
      <sz val="9"/>
      <name val="Arial CE"/>
      <family val="0"/>
    </font>
    <font>
      <b/>
      <sz val="15"/>
      <name val="Times New Roman"/>
      <family val="1"/>
    </font>
    <font>
      <b/>
      <sz val="16"/>
      <name val="Times New Roman"/>
      <family val="1"/>
    </font>
    <font>
      <i/>
      <sz val="8"/>
      <color indexed="8"/>
      <name val="Times New Roman"/>
      <family val="1"/>
    </font>
    <font>
      <i/>
      <sz val="8"/>
      <name val="Arial"/>
      <family val="2"/>
    </font>
    <font>
      <sz val="12"/>
      <name val="Times New Roman CE"/>
      <family val="0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47"/>
      </patternFill>
    </fill>
    <fill>
      <patternFill patternType="solid">
        <fgColor indexed="23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8" fillId="7" borderId="0" applyNumberFormat="0" applyBorder="0" applyAlignment="0" applyProtection="0"/>
    <xf numFmtId="0" fontId="3" fillId="11" borderId="1" applyNumberFormat="0" applyAlignment="0" applyProtection="0"/>
    <xf numFmtId="0" fontId="20" fillId="10" borderId="1" applyNumberFormat="0" applyAlignment="0" applyProtection="0"/>
    <xf numFmtId="0" fontId="8" fillId="23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50" fillId="0" borderId="6" applyNumberFormat="0" applyFill="0" applyAlignment="0" applyProtection="0"/>
    <xf numFmtId="0" fontId="51" fillId="0" borderId="4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" fillId="2" borderId="1" applyNumberFormat="0" applyAlignment="0" applyProtection="0"/>
    <xf numFmtId="0" fontId="0" fillId="4" borderId="9" applyNumberFormat="0" applyFont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15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7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" fillId="4" borderId="9" applyNumberFormat="0" applyFont="0" applyAlignment="0" applyProtection="0"/>
    <xf numFmtId="0" fontId="13" fillId="10" borderId="10" applyNumberFormat="0" applyAlignment="0" applyProtection="0"/>
    <xf numFmtId="0" fontId="1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11" borderId="0" applyNumberFormat="0" applyBorder="0" applyAlignment="0" applyProtection="0"/>
    <xf numFmtId="0" fontId="20" fillId="25" borderId="1" applyNumberForma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9" fillId="0" borderId="0" applyNumberFormat="0" applyFill="0" applyBorder="0" applyAlignment="0" applyProtection="0"/>
  </cellStyleXfs>
  <cellXfs count="1075">
    <xf numFmtId="0" fontId="0" fillId="0" borderId="0" xfId="0" applyAlignment="1">
      <alignment/>
    </xf>
    <xf numFmtId="0" fontId="16" fillId="0" borderId="0" xfId="114" applyFill="1" applyProtection="1">
      <alignment/>
      <protection/>
    </xf>
    <xf numFmtId="0" fontId="22" fillId="0" borderId="0" xfId="114" applyFont="1" applyFill="1" applyProtection="1">
      <alignment/>
      <protection/>
    </xf>
    <xf numFmtId="0" fontId="26" fillId="0" borderId="13" xfId="114" applyFont="1" applyFill="1" applyBorder="1" applyAlignment="1" applyProtection="1">
      <alignment horizontal="center" vertical="center" wrapText="1"/>
      <protection/>
    </xf>
    <xf numFmtId="0" fontId="26" fillId="0" borderId="14" xfId="114" applyFont="1" applyFill="1" applyBorder="1" applyAlignment="1" applyProtection="1">
      <alignment horizontal="center" vertical="center" wrapText="1"/>
      <protection/>
    </xf>
    <xf numFmtId="0" fontId="16" fillId="0" borderId="0" xfId="114" applyFill="1" applyAlignment="1" applyProtection="1">
      <alignment horizontal="center" vertical="center"/>
      <protection/>
    </xf>
    <xf numFmtId="0" fontId="27" fillId="0" borderId="15" xfId="114" applyFont="1" applyFill="1" applyBorder="1" applyAlignment="1" applyProtection="1">
      <alignment vertical="center" wrapText="1"/>
      <protection/>
    </xf>
    <xf numFmtId="173" fontId="28" fillId="0" borderId="16" xfId="113" applyNumberFormat="1" applyFont="1" applyFill="1" applyBorder="1" applyAlignment="1" applyProtection="1">
      <alignment horizontal="center" vertical="center"/>
      <protection/>
    </xf>
    <xf numFmtId="0" fontId="16" fillId="0" borderId="0" xfId="114" applyFill="1" applyAlignment="1" applyProtection="1">
      <alignment vertical="center"/>
      <protection/>
    </xf>
    <xf numFmtId="0" fontId="27" fillId="0" borderId="17" xfId="114" applyFont="1" applyFill="1" applyBorder="1" applyAlignment="1" applyProtection="1">
      <alignment vertical="center" wrapText="1"/>
      <protection/>
    </xf>
    <xf numFmtId="173" fontId="28" fillId="0" borderId="18" xfId="113" applyNumberFormat="1" applyFont="1" applyFill="1" applyBorder="1" applyAlignment="1" applyProtection="1">
      <alignment horizontal="center" vertical="center"/>
      <protection/>
    </xf>
    <xf numFmtId="0" fontId="29" fillId="0" borderId="17" xfId="114" applyFont="1" applyFill="1" applyBorder="1" applyAlignment="1" applyProtection="1">
      <alignment horizontal="left" vertical="center" wrapText="1" indent="1"/>
      <protection/>
    </xf>
    <xf numFmtId="0" fontId="30" fillId="0" borderId="0" xfId="114" applyFont="1" applyFill="1" applyProtection="1">
      <alignment/>
      <protection/>
    </xf>
    <xf numFmtId="3" fontId="16" fillId="0" borderId="0" xfId="114" applyNumberFormat="1" applyFont="1" applyFill="1" applyProtection="1">
      <alignment/>
      <protection/>
    </xf>
    <xf numFmtId="0" fontId="16" fillId="0" borderId="0" xfId="114" applyFont="1" applyFill="1" applyProtection="1">
      <alignment/>
      <protection/>
    </xf>
    <xf numFmtId="0" fontId="0" fillId="0" borderId="0" xfId="113" applyFill="1" applyAlignment="1" applyProtection="1">
      <alignment vertical="center"/>
      <protection/>
    </xf>
    <xf numFmtId="0" fontId="0" fillId="0" borderId="0" xfId="113" applyFill="1" applyAlignment="1" applyProtection="1">
      <alignment horizontal="center" vertical="center"/>
      <protection/>
    </xf>
    <xf numFmtId="49" fontId="0" fillId="0" borderId="0" xfId="113" applyNumberFormat="1" applyFont="1" applyFill="1" applyAlignment="1" applyProtection="1">
      <alignment horizontal="center" vertical="center"/>
      <protection/>
    </xf>
    <xf numFmtId="173" fontId="28" fillId="0" borderId="19" xfId="113" applyNumberFormat="1" applyFont="1" applyFill="1" applyBorder="1" applyAlignment="1" applyProtection="1">
      <alignment horizontal="center" vertical="center"/>
      <protection/>
    </xf>
    <xf numFmtId="0" fontId="0" fillId="0" borderId="0" xfId="113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/>
    </xf>
    <xf numFmtId="0" fontId="31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175" fontId="41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 indent="5"/>
    </xf>
    <xf numFmtId="175" fontId="35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>
      <alignment horizontal="left" vertical="center" inden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75" fontId="41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center" indent="5"/>
    </xf>
    <xf numFmtId="175" fontId="35" fillId="0" borderId="27" xfId="0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6" fillId="0" borderId="22" xfId="0" applyFont="1" applyBorder="1" applyAlignment="1" applyProtection="1">
      <alignment horizontal="center" vertical="center" wrapText="1"/>
      <protection/>
    </xf>
    <xf numFmtId="0" fontId="46" fillId="0" borderId="23" xfId="0" applyFont="1" applyBorder="1" applyAlignment="1" applyProtection="1">
      <alignment horizontal="center" vertical="top" wrapText="1"/>
      <protection/>
    </xf>
    <xf numFmtId="0" fontId="48" fillId="0" borderId="19" xfId="0" applyFont="1" applyBorder="1" applyAlignment="1" applyProtection="1">
      <alignment horizontal="left" vertical="top" wrapText="1"/>
      <protection locked="0"/>
    </xf>
    <xf numFmtId="166" fontId="48" fillId="0" borderId="19" xfId="68" applyNumberFormat="1" applyFont="1" applyBorder="1" applyAlignment="1" applyProtection="1">
      <alignment horizontal="center" vertical="center" wrapText="1"/>
      <protection locked="0"/>
    </xf>
    <xf numFmtId="166" fontId="48" fillId="0" borderId="24" xfId="68" applyNumberFormat="1" applyFont="1" applyBorder="1" applyAlignment="1" applyProtection="1">
      <alignment horizontal="center" vertical="top" wrapText="1"/>
      <protection locked="0"/>
    </xf>
    <xf numFmtId="0" fontId="46" fillId="0" borderId="17" xfId="0" applyFont="1" applyBorder="1" applyAlignment="1" applyProtection="1">
      <alignment horizontal="center" vertical="top" wrapText="1"/>
      <protection/>
    </xf>
    <xf numFmtId="0" fontId="48" fillId="0" borderId="18" xfId="0" applyFont="1" applyBorder="1" applyAlignment="1" applyProtection="1">
      <alignment horizontal="left" vertical="top" wrapText="1"/>
      <protection locked="0"/>
    </xf>
    <xf numFmtId="9" fontId="48" fillId="0" borderId="18" xfId="124" applyFont="1" applyBorder="1" applyAlignment="1" applyProtection="1">
      <alignment horizontal="center" vertical="center" wrapText="1"/>
      <protection locked="0"/>
    </xf>
    <xf numFmtId="166" fontId="48" fillId="0" borderId="18" xfId="68" applyNumberFormat="1" applyFont="1" applyBorder="1" applyAlignment="1" applyProtection="1">
      <alignment horizontal="center" vertical="center" wrapText="1"/>
      <protection locked="0"/>
    </xf>
    <xf numFmtId="166" fontId="48" fillId="0" borderId="25" xfId="68" applyNumberFormat="1" applyFont="1" applyBorder="1" applyAlignment="1" applyProtection="1">
      <alignment horizontal="center" vertical="top" wrapText="1"/>
      <protection locked="0"/>
    </xf>
    <xf numFmtId="0" fontId="46" fillId="26" borderId="21" xfId="0" applyFont="1" applyFill="1" applyBorder="1" applyAlignment="1" applyProtection="1">
      <alignment horizontal="center" vertical="top" wrapText="1"/>
      <protection/>
    </xf>
    <xf numFmtId="166" fontId="48" fillId="0" borderId="21" xfId="68" applyNumberFormat="1" applyFont="1" applyBorder="1" applyAlignment="1" applyProtection="1">
      <alignment horizontal="center" vertical="center" wrapText="1"/>
      <protection/>
    </xf>
    <xf numFmtId="166" fontId="48" fillId="0" borderId="22" xfId="68" applyNumberFormat="1" applyFont="1" applyBorder="1" applyAlignment="1" applyProtection="1">
      <alignment horizontal="center" vertical="top" wrapText="1"/>
      <protection/>
    </xf>
    <xf numFmtId="0" fontId="57" fillId="0" borderId="0" xfId="115" applyFont="1" applyAlignment="1">
      <alignment horizontal="center"/>
      <protection/>
    </xf>
    <xf numFmtId="0" fontId="53" fillId="0" borderId="0" xfId="115">
      <alignment/>
      <protection/>
    </xf>
    <xf numFmtId="0" fontId="57" fillId="0" borderId="0" xfId="115" applyFont="1" applyAlignment="1">
      <alignment horizontal="right"/>
      <protection/>
    </xf>
    <xf numFmtId="0" fontId="37" fillId="0" borderId="0" xfId="115" applyFont="1" applyAlignment="1">
      <alignment horizontal="right"/>
      <protection/>
    </xf>
    <xf numFmtId="0" fontId="21" fillId="10" borderId="28" xfId="115" applyFont="1" applyFill="1" applyBorder="1" applyAlignment="1">
      <alignment horizontal="center" vertical="center"/>
      <protection/>
    </xf>
    <xf numFmtId="0" fontId="21" fillId="10" borderId="29" xfId="115" applyFont="1" applyFill="1" applyBorder="1" applyAlignment="1">
      <alignment horizontal="center" vertical="center"/>
      <protection/>
    </xf>
    <xf numFmtId="0" fontId="21" fillId="10" borderId="29" xfId="115" applyFont="1" applyFill="1" applyBorder="1" applyAlignment="1">
      <alignment horizontal="center" vertical="center" wrapText="1"/>
      <protection/>
    </xf>
    <xf numFmtId="0" fontId="21" fillId="10" borderId="30" xfId="115" applyFont="1" applyFill="1" applyBorder="1" applyAlignment="1">
      <alignment horizontal="center" vertical="center" wrapText="1"/>
      <protection/>
    </xf>
    <xf numFmtId="0" fontId="21" fillId="10" borderId="31" xfId="115" applyFont="1" applyFill="1" applyBorder="1" applyAlignment="1">
      <alignment horizontal="center" vertical="center"/>
      <protection/>
    </xf>
    <xf numFmtId="0" fontId="24" fillId="0" borderId="32" xfId="115" applyFont="1" applyFill="1" applyBorder="1" applyAlignment="1">
      <alignment horizontal="left" vertical="center"/>
      <protection/>
    </xf>
    <xf numFmtId="0" fontId="21" fillId="0" borderId="17" xfId="115" applyFont="1" applyBorder="1" applyAlignment="1">
      <alignment horizontal="center" vertical="center"/>
      <protection/>
    </xf>
    <xf numFmtId="0" fontId="21" fillId="0" borderId="18" xfId="115" applyFont="1" applyBorder="1" applyAlignment="1">
      <alignment horizontal="left" vertical="center"/>
      <protection/>
    </xf>
    <xf numFmtId="3" fontId="16" fillId="0" borderId="18" xfId="115" applyNumberFormat="1" applyFont="1" applyBorder="1" applyAlignment="1">
      <alignment vertical="center"/>
      <protection/>
    </xf>
    <xf numFmtId="3" fontId="16" fillId="0" borderId="25" xfId="115" applyNumberFormat="1" applyFont="1" applyBorder="1" applyAlignment="1">
      <alignment vertical="center"/>
      <protection/>
    </xf>
    <xf numFmtId="0" fontId="21" fillId="0" borderId="33" xfId="115" applyFont="1" applyBorder="1" applyAlignment="1">
      <alignment horizontal="center"/>
      <protection/>
    </xf>
    <xf numFmtId="0" fontId="21" fillId="0" borderId="18" xfId="115" applyFont="1" applyFill="1" applyBorder="1">
      <alignment/>
      <protection/>
    </xf>
    <xf numFmtId="0" fontId="16" fillId="0" borderId="18" xfId="115" applyFont="1" applyBorder="1" applyAlignment="1">
      <alignment horizontal="left" vertical="center"/>
      <protection/>
    </xf>
    <xf numFmtId="3" fontId="16" fillId="0" borderId="18" xfId="103" applyNumberFormat="1" applyFont="1" applyBorder="1" applyAlignment="1">
      <alignment horizontal="right"/>
      <protection/>
    </xf>
    <xf numFmtId="3" fontId="16" fillId="0" borderId="25" xfId="103" applyNumberFormat="1" applyFont="1" applyBorder="1" applyAlignment="1">
      <alignment horizontal="right"/>
      <protection/>
    </xf>
    <xf numFmtId="0" fontId="59" fillId="0" borderId="33" xfId="103" applyFont="1" applyBorder="1" applyAlignment="1">
      <alignment horizontal="center"/>
      <protection/>
    </xf>
    <xf numFmtId="0" fontId="16" fillId="0" borderId="18" xfId="103" applyFont="1" applyBorder="1" applyAlignment="1">
      <alignment horizontal="left"/>
      <protection/>
    </xf>
    <xf numFmtId="3" fontId="16" fillId="0" borderId="18" xfId="115" applyNumberFormat="1" applyFont="1" applyBorder="1" applyAlignment="1">
      <alignment horizontal="right" vertical="center"/>
      <protection/>
    </xf>
    <xf numFmtId="3" fontId="16" fillId="0" borderId="25" xfId="115" applyNumberFormat="1" applyFont="1" applyBorder="1" applyAlignment="1">
      <alignment horizontal="right" vertical="center"/>
      <protection/>
    </xf>
    <xf numFmtId="0" fontId="16" fillId="0" borderId="34" xfId="115" applyFont="1" applyFill="1" applyBorder="1" applyAlignment="1">
      <alignment horizontal="left" vertical="center" wrapText="1"/>
      <protection/>
    </xf>
    <xf numFmtId="0" fontId="59" fillId="0" borderId="33" xfId="115" applyFont="1" applyBorder="1" applyAlignment="1">
      <alignment horizontal="left" vertical="center"/>
      <protection/>
    </xf>
    <xf numFmtId="3" fontId="59" fillId="0" borderId="18" xfId="115" applyNumberFormat="1" applyFont="1" applyBorder="1" applyAlignment="1">
      <alignment horizontal="right" vertical="center"/>
      <protection/>
    </xf>
    <xf numFmtId="3" fontId="59" fillId="0" borderId="25" xfId="115" applyNumberFormat="1" applyFont="1" applyBorder="1" applyAlignment="1">
      <alignment horizontal="right" vertical="center"/>
      <protection/>
    </xf>
    <xf numFmtId="0" fontId="21" fillId="0" borderId="33" xfId="115" applyFont="1" applyBorder="1" applyAlignment="1">
      <alignment horizontal="left" vertical="center"/>
      <protection/>
    </xf>
    <xf numFmtId="0" fontId="60" fillId="0" borderId="18" xfId="115" applyFont="1" applyBorder="1" applyAlignment="1">
      <alignment horizontal="left" vertical="center"/>
      <protection/>
    </xf>
    <xf numFmtId="3" fontId="60" fillId="0" borderId="18" xfId="115" applyNumberFormat="1" applyFont="1" applyBorder="1" applyAlignment="1">
      <alignment horizontal="right" vertical="center"/>
      <protection/>
    </xf>
    <xf numFmtId="3" fontId="60" fillId="0" borderId="25" xfId="115" applyNumberFormat="1" applyFont="1" applyBorder="1" applyAlignment="1">
      <alignment horizontal="right" vertical="center"/>
      <protection/>
    </xf>
    <xf numFmtId="0" fontId="59" fillId="0" borderId="18" xfId="115" applyFont="1" applyBorder="1" applyAlignment="1">
      <alignment horizontal="left" vertical="center"/>
      <protection/>
    </xf>
    <xf numFmtId="3" fontId="59" fillId="0" borderId="18" xfId="115" applyNumberFormat="1" applyFont="1" applyBorder="1" applyAlignment="1">
      <alignment vertical="center"/>
      <protection/>
    </xf>
    <xf numFmtId="3" fontId="59" fillId="0" borderId="25" xfId="115" applyNumberFormat="1" applyFont="1" applyBorder="1" applyAlignment="1">
      <alignment vertical="center"/>
      <protection/>
    </xf>
    <xf numFmtId="0" fontId="53" fillId="0" borderId="18" xfId="115" applyBorder="1">
      <alignment/>
      <protection/>
    </xf>
    <xf numFmtId="0" fontId="59" fillId="0" borderId="35" xfId="115" applyFont="1" applyBorder="1" applyAlignment="1">
      <alignment horizontal="center" vertical="center"/>
      <protection/>
    </xf>
    <xf numFmtId="0" fontId="59" fillId="0" borderId="33" xfId="115" applyFont="1" applyBorder="1" applyAlignment="1">
      <alignment horizontal="center" vertical="center"/>
      <protection/>
    </xf>
    <xf numFmtId="3" fontId="21" fillId="0" borderId="18" xfId="115" applyNumberFormat="1" applyFont="1" applyBorder="1" applyAlignment="1">
      <alignment horizontal="right" vertical="center"/>
      <protection/>
    </xf>
    <xf numFmtId="3" fontId="21" fillId="0" borderId="25" xfId="115" applyNumberFormat="1" applyFont="1" applyBorder="1" applyAlignment="1">
      <alignment horizontal="right" vertical="center"/>
      <protection/>
    </xf>
    <xf numFmtId="0" fontId="21" fillId="0" borderId="32" xfId="115" applyFont="1" applyBorder="1" applyAlignment="1">
      <alignment horizontal="center"/>
      <protection/>
    </xf>
    <xf numFmtId="0" fontId="21" fillId="0" borderId="32" xfId="115" applyFont="1" applyBorder="1" applyAlignment="1">
      <alignment horizontal="left"/>
      <protection/>
    </xf>
    <xf numFmtId="0" fontId="21" fillId="0" borderId="33" xfId="115" applyFont="1" applyBorder="1" applyAlignment="1">
      <alignment horizontal="left"/>
      <protection/>
    </xf>
    <xf numFmtId="3" fontId="21" fillId="0" borderId="18" xfId="115" applyNumberFormat="1" applyFont="1" applyBorder="1" applyAlignment="1">
      <alignment vertical="center"/>
      <protection/>
    </xf>
    <xf numFmtId="3" fontId="21" fillId="0" borderId="25" xfId="115" applyNumberFormat="1" applyFont="1" applyBorder="1" applyAlignment="1">
      <alignment vertical="center"/>
      <protection/>
    </xf>
    <xf numFmtId="0" fontId="59" fillId="0" borderId="32" xfId="115" applyFont="1" applyBorder="1" applyAlignment="1">
      <alignment horizontal="left" vertical="center"/>
      <protection/>
    </xf>
    <xf numFmtId="0" fontId="21" fillId="0" borderId="35" xfId="115" applyFont="1" applyBorder="1" applyAlignment="1">
      <alignment horizontal="left" vertical="center"/>
      <protection/>
    </xf>
    <xf numFmtId="0" fontId="21" fillId="0" borderId="32" xfId="115" applyFont="1" applyBorder="1" applyAlignment="1">
      <alignment horizontal="left" vertical="center"/>
      <protection/>
    </xf>
    <xf numFmtId="3" fontId="61" fillId="27" borderId="18" xfId="115" applyNumberFormat="1" applyFont="1" applyFill="1" applyBorder="1" applyAlignment="1">
      <alignment horizontal="right" vertical="center"/>
      <protection/>
    </xf>
    <xf numFmtId="3" fontId="61" fillId="27" borderId="18" xfId="115" applyNumberFormat="1" applyFont="1" applyFill="1" applyBorder="1">
      <alignment/>
      <protection/>
    </xf>
    <xf numFmtId="3" fontId="61" fillId="27" borderId="25" xfId="115" applyNumberFormat="1" applyFont="1" applyFill="1" applyBorder="1">
      <alignment/>
      <protection/>
    </xf>
    <xf numFmtId="3" fontId="60" fillId="0" borderId="18" xfId="115" applyNumberFormat="1" applyFont="1" applyFill="1" applyBorder="1" applyAlignment="1">
      <alignment vertical="center"/>
      <protection/>
    </xf>
    <xf numFmtId="3" fontId="60" fillId="0" borderId="25" xfId="115" applyNumberFormat="1" applyFont="1" applyFill="1" applyBorder="1" applyAlignment="1">
      <alignment vertical="center"/>
      <protection/>
    </xf>
    <xf numFmtId="0" fontId="24" fillId="0" borderId="33" xfId="115" applyFont="1" applyFill="1" applyBorder="1" applyAlignment="1">
      <alignment horizontal="left" vertical="center"/>
      <protection/>
    </xf>
    <xf numFmtId="3" fontId="60" fillId="0" borderId="18" xfId="115" applyNumberFormat="1" applyFont="1" applyFill="1" applyBorder="1">
      <alignment/>
      <protection/>
    </xf>
    <xf numFmtId="3" fontId="60" fillId="0" borderId="25" xfId="115" applyNumberFormat="1" applyFont="1" applyFill="1" applyBorder="1">
      <alignment/>
      <protection/>
    </xf>
    <xf numFmtId="0" fontId="53" fillId="0" borderId="0" xfId="111" applyBorder="1" applyAlignment="1" applyProtection="1">
      <alignment horizontal="right"/>
      <protection locked="0"/>
    </xf>
    <xf numFmtId="0" fontId="53" fillId="0" borderId="0" xfId="111" applyFont="1" applyBorder="1" applyAlignment="1" applyProtection="1">
      <alignment horizontal="right"/>
      <protection locked="0"/>
    </xf>
    <xf numFmtId="0" fontId="82" fillId="0" borderId="0" xfId="111" applyFont="1" applyBorder="1" applyAlignment="1" applyProtection="1">
      <alignment horizontal="center" vertical="center" wrapText="1"/>
      <protection locked="0"/>
    </xf>
    <xf numFmtId="0" fontId="21" fillId="0" borderId="33" xfId="115" applyFont="1" applyBorder="1" applyAlignment="1">
      <alignment vertical="center"/>
      <protection/>
    </xf>
    <xf numFmtId="0" fontId="21" fillId="0" borderId="33" xfId="115" applyFont="1" applyBorder="1" applyAlignment="1">
      <alignment horizontal="center" vertical="center"/>
      <protection/>
    </xf>
    <xf numFmtId="0" fontId="16" fillId="0" borderId="17" xfId="115" applyFont="1" applyBorder="1" applyAlignment="1">
      <alignment horizontal="center" vertical="center"/>
      <protection/>
    </xf>
    <xf numFmtId="0" fontId="16" fillId="0" borderId="33" xfId="115" applyFont="1" applyBorder="1" applyAlignment="1">
      <alignment horizontal="left" vertical="center"/>
      <protection/>
    </xf>
    <xf numFmtId="0" fontId="16" fillId="0" borderId="18" xfId="115" applyFont="1" applyFill="1" applyBorder="1" applyAlignment="1">
      <alignment horizontal="left" vertical="center"/>
      <protection/>
    </xf>
    <xf numFmtId="3" fontId="59" fillId="0" borderId="18" xfId="115" applyNumberFormat="1" applyFont="1" applyBorder="1">
      <alignment/>
      <protection/>
    </xf>
    <xf numFmtId="3" fontId="59" fillId="0" borderId="25" xfId="115" applyNumberFormat="1" applyFont="1" applyBorder="1">
      <alignment/>
      <protection/>
    </xf>
    <xf numFmtId="0" fontId="24" fillId="0" borderId="33" xfId="115" applyFont="1" applyBorder="1" applyAlignment="1">
      <alignment horizontal="center" vertical="center"/>
      <protection/>
    </xf>
    <xf numFmtId="3" fontId="63" fillId="0" borderId="18" xfId="115" applyNumberFormat="1" applyFont="1" applyBorder="1" applyAlignment="1">
      <alignment vertical="center"/>
      <protection/>
    </xf>
    <xf numFmtId="3" fontId="63" fillId="0" borderId="25" xfId="115" applyNumberFormat="1" applyFont="1" applyBorder="1" applyAlignment="1">
      <alignment vertical="center"/>
      <protection/>
    </xf>
    <xf numFmtId="0" fontId="64" fillId="0" borderId="0" xfId="115" applyFont="1">
      <alignment/>
      <protection/>
    </xf>
    <xf numFmtId="3" fontId="16" fillId="25" borderId="18" xfId="115" applyNumberFormat="1" applyFont="1" applyFill="1" applyBorder="1" applyAlignment="1">
      <alignment vertical="center"/>
      <protection/>
    </xf>
    <xf numFmtId="0" fontId="59" fillId="0" borderId="18" xfId="115" applyFont="1" applyFill="1" applyBorder="1" applyAlignment="1">
      <alignment horizontal="left" vertical="center"/>
      <protection/>
    </xf>
    <xf numFmtId="3" fontId="59" fillId="25" borderId="18" xfId="115" applyNumberFormat="1" applyFont="1" applyFill="1" applyBorder="1" applyAlignment="1">
      <alignment vertical="center"/>
      <protection/>
    </xf>
    <xf numFmtId="0" fontId="16" fillId="0" borderId="35" xfId="115" applyFont="1" applyBorder="1" applyAlignment="1">
      <alignment horizontal="center" vertical="center"/>
      <protection/>
    </xf>
    <xf numFmtId="0" fontId="63" fillId="0" borderId="35" xfId="115" applyFont="1" applyBorder="1" applyAlignment="1">
      <alignment vertical="center"/>
      <protection/>
    </xf>
    <xf numFmtId="0" fontId="63" fillId="0" borderId="33" xfId="115" applyFont="1" applyBorder="1" applyAlignment="1">
      <alignment vertical="center"/>
      <protection/>
    </xf>
    <xf numFmtId="0" fontId="24" fillId="0" borderId="35" xfId="115" applyFont="1" applyBorder="1" applyAlignment="1">
      <alignment vertical="center"/>
      <protection/>
    </xf>
    <xf numFmtId="0" fontId="24" fillId="0" borderId="33" xfId="115" applyFont="1" applyBorder="1" applyAlignment="1">
      <alignment vertical="center"/>
      <protection/>
    </xf>
    <xf numFmtId="3" fontId="65" fillId="0" borderId="18" xfId="115" applyNumberFormat="1" applyFont="1" applyBorder="1" applyAlignment="1">
      <alignment vertical="center"/>
      <protection/>
    </xf>
    <xf numFmtId="3" fontId="65" fillId="0" borderId="25" xfId="115" applyNumberFormat="1" applyFont="1" applyBorder="1" applyAlignment="1">
      <alignment vertical="center"/>
      <protection/>
    </xf>
    <xf numFmtId="3" fontId="60" fillId="0" borderId="18" xfId="115" applyNumberFormat="1" applyFont="1" applyBorder="1" applyAlignment="1">
      <alignment vertical="center"/>
      <protection/>
    </xf>
    <xf numFmtId="3" fontId="60" fillId="0" borderId="25" xfId="115" applyNumberFormat="1" applyFont="1" applyBorder="1" applyAlignment="1">
      <alignment vertical="center"/>
      <protection/>
    </xf>
    <xf numFmtId="16" fontId="16" fillId="0" borderId="33" xfId="115" applyNumberFormat="1" applyFont="1" applyBorder="1" applyAlignment="1">
      <alignment horizontal="left" vertical="center"/>
      <protection/>
    </xf>
    <xf numFmtId="0" fontId="21" fillId="0" borderId="35" xfId="115" applyFont="1" applyBorder="1" applyAlignment="1">
      <alignment horizontal="center" vertical="center"/>
      <protection/>
    </xf>
    <xf numFmtId="0" fontId="21" fillId="0" borderId="32" xfId="115" applyFont="1" applyBorder="1" applyAlignment="1">
      <alignment horizontal="center" vertical="center"/>
      <protection/>
    </xf>
    <xf numFmtId="3" fontId="66" fillId="27" borderId="18" xfId="115" applyNumberFormat="1" applyFont="1" applyFill="1" applyBorder="1" applyAlignment="1">
      <alignment vertical="center"/>
      <protection/>
    </xf>
    <xf numFmtId="0" fontId="53" fillId="27" borderId="0" xfId="115" applyFill="1">
      <alignment/>
      <protection/>
    </xf>
    <xf numFmtId="0" fontId="57" fillId="10" borderId="14" xfId="115" applyFont="1" applyFill="1" applyBorder="1" applyAlignment="1">
      <alignment horizontal="left" vertical="center"/>
      <protection/>
    </xf>
    <xf numFmtId="3" fontId="57" fillId="10" borderId="14" xfId="115" applyNumberFormat="1" applyFont="1" applyFill="1" applyBorder="1" applyAlignment="1">
      <alignment vertical="center"/>
      <protection/>
    </xf>
    <xf numFmtId="3" fontId="57" fillId="10" borderId="27" xfId="115" applyNumberFormat="1" applyFont="1" applyFill="1" applyBorder="1" applyAlignment="1">
      <alignment vertical="center"/>
      <protection/>
    </xf>
    <xf numFmtId="0" fontId="57" fillId="10" borderId="36" xfId="115" applyFont="1" applyFill="1" applyBorder="1" applyAlignment="1">
      <alignment horizontal="left" vertical="center"/>
      <protection/>
    </xf>
    <xf numFmtId="0" fontId="53" fillId="0" borderId="0" xfId="115" applyBorder="1">
      <alignment/>
      <protection/>
    </xf>
    <xf numFmtId="0" fontId="49" fillId="0" borderId="0" xfId="110" applyBorder="1">
      <alignment/>
      <protection/>
    </xf>
    <xf numFmtId="0" fontId="58" fillId="0" borderId="0" xfId="110" applyFont="1" applyBorder="1">
      <alignment/>
      <protection/>
    </xf>
    <xf numFmtId="0" fontId="67" fillId="0" borderId="0" xfId="115" applyFont="1" applyBorder="1">
      <alignment/>
      <protection/>
    </xf>
    <xf numFmtId="0" fontId="49" fillId="0" borderId="0" xfId="110">
      <alignment/>
      <protection/>
    </xf>
    <xf numFmtId="0" fontId="70" fillId="0" borderId="0" xfId="110" applyFont="1" applyAlignment="1">
      <alignment horizontal="center" wrapText="1"/>
      <protection/>
    </xf>
    <xf numFmtId="0" fontId="70" fillId="0" borderId="0" xfId="110" applyFont="1" applyAlignment="1">
      <alignment wrapText="1"/>
      <protection/>
    </xf>
    <xf numFmtId="0" fontId="71" fillId="0" borderId="0" xfId="110" applyFont="1" applyAlignment="1">
      <alignment wrapText="1"/>
      <protection/>
    </xf>
    <xf numFmtId="0" fontId="72" fillId="0" borderId="0" xfId="110" applyFont="1" applyAlignment="1">
      <alignment wrapText="1"/>
      <protection/>
    </xf>
    <xf numFmtId="0" fontId="47" fillId="0" borderId="0" xfId="110" applyFont="1" applyAlignment="1">
      <alignment horizontal="center" wrapText="1"/>
      <protection/>
    </xf>
    <xf numFmtId="0" fontId="73" fillId="0" borderId="37" xfId="110" applyFont="1" applyBorder="1" applyAlignment="1">
      <alignment horizontal="center" wrapText="1"/>
      <protection/>
    </xf>
    <xf numFmtId="0" fontId="70" fillId="0" borderId="38" xfId="110" applyFont="1" applyBorder="1" applyAlignment="1">
      <alignment horizontal="center" wrapText="1"/>
      <protection/>
    </xf>
    <xf numFmtId="0" fontId="47" fillId="0" borderId="38" xfId="110" applyFont="1" applyBorder="1" applyAlignment="1">
      <alignment horizontal="center" wrapText="1"/>
      <protection/>
    </xf>
    <xf numFmtId="0" fontId="74" fillId="0" borderId="39" xfId="110" applyFont="1" applyBorder="1" applyAlignment="1">
      <alignment horizontal="center" wrapText="1"/>
      <protection/>
    </xf>
    <xf numFmtId="0" fontId="74" fillId="0" borderId="40" xfId="110" applyFont="1" applyBorder="1" applyAlignment="1">
      <alignment horizontal="center" wrapText="1"/>
      <protection/>
    </xf>
    <xf numFmtId="0" fontId="70" fillId="0" borderId="41" xfId="110" applyFont="1" applyBorder="1" applyAlignment="1">
      <alignment wrapText="1"/>
      <protection/>
    </xf>
    <xf numFmtId="0" fontId="70" fillId="0" borderId="19" xfId="110" applyFont="1" applyBorder="1" applyAlignment="1">
      <alignment wrapText="1"/>
      <protection/>
    </xf>
    <xf numFmtId="3" fontId="70" fillId="0" borderId="19" xfId="110" applyNumberFormat="1" applyFont="1" applyBorder="1" applyAlignment="1">
      <alignment horizontal="right" wrapText="1"/>
      <protection/>
    </xf>
    <xf numFmtId="0" fontId="75" fillId="0" borderId="42" xfId="110" applyFont="1" applyBorder="1" applyAlignment="1">
      <alignment wrapText="1"/>
      <protection/>
    </xf>
    <xf numFmtId="0" fontId="75" fillId="0" borderId="18" xfId="110" applyFont="1" applyBorder="1" applyAlignment="1">
      <alignment wrapText="1"/>
      <protection/>
    </xf>
    <xf numFmtId="0" fontId="72" fillId="0" borderId="42" xfId="110" applyFont="1" applyBorder="1" applyAlignment="1">
      <alignment wrapText="1"/>
      <protection/>
    </xf>
    <xf numFmtId="0" fontId="72" fillId="0" borderId="18" xfId="110" applyFont="1" applyBorder="1" applyAlignment="1">
      <alignment wrapText="1"/>
      <protection/>
    </xf>
    <xf numFmtId="3" fontId="72" fillId="0" borderId="18" xfId="110" applyNumberFormat="1" applyFont="1" applyBorder="1" applyAlignment="1">
      <alignment horizontal="right" wrapText="1"/>
      <protection/>
    </xf>
    <xf numFmtId="0" fontId="58" fillId="0" borderId="18" xfId="110" applyFont="1" applyBorder="1" applyAlignment="1">
      <alignment wrapText="1"/>
      <protection/>
    </xf>
    <xf numFmtId="3" fontId="58" fillId="0" borderId="18" xfId="110" applyNumberFormat="1" applyFont="1" applyBorder="1" applyAlignment="1">
      <alignment horizontal="right" wrapText="1"/>
      <protection/>
    </xf>
    <xf numFmtId="0" fontId="70" fillId="0" borderId="42" xfId="110" applyFont="1" applyBorder="1" applyAlignment="1">
      <alignment wrapText="1"/>
      <protection/>
    </xf>
    <xf numFmtId="0" fontId="70" fillId="0" borderId="18" xfId="110" applyFont="1" applyBorder="1" applyAlignment="1">
      <alignment wrapText="1"/>
      <protection/>
    </xf>
    <xf numFmtId="3" fontId="70" fillId="0" borderId="18" xfId="110" applyNumberFormat="1" applyFont="1" applyBorder="1" applyAlignment="1">
      <alignment horizontal="right" wrapText="1"/>
      <protection/>
    </xf>
    <xf numFmtId="0" fontId="49" fillId="0" borderId="0" xfId="110" applyFont="1">
      <alignment/>
      <protection/>
    </xf>
    <xf numFmtId="3" fontId="72" fillId="0" borderId="19" xfId="110" applyNumberFormat="1" applyFont="1" applyBorder="1" applyAlignment="1">
      <alignment horizontal="right" wrapText="1"/>
      <protection/>
    </xf>
    <xf numFmtId="0" fontId="46" fillId="0" borderId="42" xfId="110" applyFont="1" applyBorder="1" applyAlignment="1">
      <alignment wrapText="1"/>
      <protection/>
    </xf>
    <xf numFmtId="0" fontId="46" fillId="0" borderId="18" xfId="110" applyFont="1" applyBorder="1" applyAlignment="1">
      <alignment wrapText="1"/>
      <protection/>
    </xf>
    <xf numFmtId="3" fontId="46" fillId="0" borderId="18" xfId="110" applyNumberFormat="1" applyFont="1" applyBorder="1" applyAlignment="1">
      <alignment horizontal="right" wrapText="1"/>
      <protection/>
    </xf>
    <xf numFmtId="0" fontId="46" fillId="0" borderId="43" xfId="110" applyFont="1" applyBorder="1" applyAlignment="1">
      <alignment wrapText="1"/>
      <protection/>
    </xf>
    <xf numFmtId="0" fontId="46" fillId="0" borderId="44" xfId="110" applyFont="1" applyBorder="1" applyAlignment="1">
      <alignment wrapText="1"/>
      <protection/>
    </xf>
    <xf numFmtId="0" fontId="76" fillId="0" borderId="0" xfId="110" applyFont="1">
      <alignment/>
      <protection/>
    </xf>
    <xf numFmtId="0" fontId="17" fillId="0" borderId="0" xfId="110" applyFont="1" applyAlignment="1">
      <alignment wrapText="1"/>
      <protection/>
    </xf>
    <xf numFmtId="0" fontId="73" fillId="0" borderId="45" xfId="110" applyFont="1" applyBorder="1" applyAlignment="1">
      <alignment horizontal="center" wrapText="1"/>
      <protection/>
    </xf>
    <xf numFmtId="0" fontId="70" fillId="0" borderId="46" xfId="110" applyFont="1" applyBorder="1" applyAlignment="1">
      <alignment horizontal="center" wrapText="1"/>
      <protection/>
    </xf>
    <xf numFmtId="0" fontId="70" fillId="0" borderId="23" xfId="110" applyFont="1" applyBorder="1" applyAlignment="1">
      <alignment wrapText="1"/>
      <protection/>
    </xf>
    <xf numFmtId="0" fontId="65" fillId="0" borderId="0" xfId="110" applyFont="1">
      <alignment/>
      <protection/>
    </xf>
    <xf numFmtId="0" fontId="58" fillId="0" borderId="0" xfId="110" applyFont="1">
      <alignment/>
      <protection/>
    </xf>
    <xf numFmtId="0" fontId="72" fillId="0" borderId="17" xfId="110" applyFont="1" applyBorder="1" applyAlignment="1">
      <alignment wrapText="1"/>
      <protection/>
    </xf>
    <xf numFmtId="0" fontId="70" fillId="0" borderId="17" xfId="110" applyFont="1" applyBorder="1" applyAlignment="1">
      <alignment wrapText="1"/>
      <protection/>
    </xf>
    <xf numFmtId="0" fontId="24" fillId="0" borderId="18" xfId="110" applyFont="1" applyBorder="1" applyAlignment="1">
      <alignment wrapText="1"/>
      <protection/>
    </xf>
    <xf numFmtId="0" fontId="78" fillId="0" borderId="17" xfId="110" applyFont="1" applyBorder="1" applyAlignment="1">
      <alignment wrapText="1"/>
      <protection/>
    </xf>
    <xf numFmtId="0" fontId="78" fillId="0" borderId="18" xfId="110" applyFont="1" applyBorder="1" applyAlignment="1">
      <alignment wrapText="1"/>
      <protection/>
    </xf>
    <xf numFmtId="3" fontId="45" fillId="0" borderId="18" xfId="110" applyNumberFormat="1" applyFont="1" applyBorder="1" applyAlignment="1">
      <alignment horizontal="right" wrapText="1"/>
      <protection/>
    </xf>
    <xf numFmtId="0" fontId="79" fillId="0" borderId="0" xfId="110" applyFont="1">
      <alignment/>
      <protection/>
    </xf>
    <xf numFmtId="0" fontId="78" fillId="0" borderId="13" xfId="110" applyFont="1" applyBorder="1" applyAlignment="1">
      <alignment wrapText="1"/>
      <protection/>
    </xf>
    <xf numFmtId="0" fontId="78" fillId="0" borderId="14" xfId="110" applyFont="1" applyBorder="1" applyAlignment="1">
      <alignment wrapText="1"/>
      <protection/>
    </xf>
    <xf numFmtId="0" fontId="80" fillId="0" borderId="0" xfId="110" applyFont="1" applyAlignment="1">
      <alignment wrapText="1"/>
      <protection/>
    </xf>
    <xf numFmtId="0" fontId="53" fillId="0" borderId="0" xfId="111">
      <alignment/>
      <protection/>
    </xf>
    <xf numFmtId="0" fontId="83" fillId="0" borderId="0" xfId="111" applyFont="1" applyBorder="1" applyAlignment="1" applyProtection="1">
      <alignment horizontal="centerContinuous"/>
      <protection locked="0"/>
    </xf>
    <xf numFmtId="0" fontId="37" fillId="0" borderId="0" xfId="111" applyFont="1" applyAlignment="1">
      <alignment horizontal="center" wrapText="1"/>
      <protection/>
    </xf>
    <xf numFmtId="0" fontId="37" fillId="0" borderId="0" xfId="111" applyFont="1" applyAlignment="1">
      <alignment horizontal="right" wrapText="1"/>
      <protection/>
    </xf>
    <xf numFmtId="0" fontId="84" fillId="0" borderId="0" xfId="111" applyFont="1" applyBorder="1" applyAlignment="1" applyProtection="1">
      <alignment horizontal="center" vertical="center"/>
      <protection locked="0"/>
    </xf>
    <xf numFmtId="0" fontId="53" fillId="0" borderId="0" xfId="111" applyBorder="1" applyAlignment="1" applyProtection="1">
      <alignment horizontal="centerContinuous" vertical="top"/>
      <protection locked="0"/>
    </xf>
    <xf numFmtId="0" fontId="85" fillId="0" borderId="0" xfId="111" applyFont="1" applyBorder="1" applyAlignment="1" applyProtection="1">
      <alignment horizontal="centerContinuous" vertical="top"/>
      <protection locked="0"/>
    </xf>
    <xf numFmtId="0" fontId="53" fillId="0" borderId="0" xfId="111" applyAlignment="1" applyProtection="1">
      <alignment horizontal="centerContinuous" vertical="top"/>
      <protection locked="0"/>
    </xf>
    <xf numFmtId="0" fontId="85" fillId="0" borderId="47" xfId="111" applyFont="1" applyBorder="1" applyAlignment="1" applyProtection="1">
      <alignment horizontal="centerContinuous" vertical="top"/>
      <protection locked="0"/>
    </xf>
    <xf numFmtId="0" fontId="86" fillId="0" borderId="37" xfId="110" applyFont="1" applyBorder="1" applyAlignment="1">
      <alignment horizontal="center" wrapText="1"/>
      <protection/>
    </xf>
    <xf numFmtId="0" fontId="70" fillId="0" borderId="48" xfId="110" applyFont="1" applyBorder="1" applyAlignment="1">
      <alignment horizontal="center" wrapText="1"/>
      <protection/>
    </xf>
    <xf numFmtId="0" fontId="74" fillId="0" borderId="49" xfId="110" applyFont="1" applyBorder="1" applyAlignment="1">
      <alignment horizontal="center" wrapText="1"/>
      <protection/>
    </xf>
    <xf numFmtId="0" fontId="87" fillId="0" borderId="41" xfId="110" applyFont="1" applyBorder="1" applyAlignment="1">
      <alignment wrapText="1"/>
      <protection/>
    </xf>
    <xf numFmtId="0" fontId="87" fillId="0" borderId="19" xfId="110" applyFont="1" applyBorder="1" applyAlignment="1">
      <alignment wrapText="1"/>
      <protection/>
    </xf>
    <xf numFmtId="3" fontId="87" fillId="0" borderId="19" xfId="110" applyNumberFormat="1" applyFont="1" applyBorder="1" applyAlignment="1">
      <alignment horizontal="right" wrapText="1"/>
      <protection/>
    </xf>
    <xf numFmtId="0" fontId="58" fillId="0" borderId="42" xfId="111" applyFont="1" applyBorder="1" applyProtection="1">
      <alignment/>
      <protection locked="0"/>
    </xf>
    <xf numFmtId="0" fontId="58" fillId="0" borderId="18" xfId="111" applyFont="1" applyBorder="1" applyProtection="1">
      <alignment/>
      <protection locked="0"/>
    </xf>
    <xf numFmtId="3" fontId="58" fillId="0" borderId="18" xfId="111" applyNumberFormat="1" applyFont="1" applyBorder="1">
      <alignment/>
      <protection/>
    </xf>
    <xf numFmtId="0" fontId="87" fillId="0" borderId="42" xfId="110" applyFont="1" applyBorder="1" applyAlignment="1">
      <alignment wrapText="1"/>
      <protection/>
    </xf>
    <xf numFmtId="0" fontId="87" fillId="0" borderId="18" xfId="110" applyFont="1" applyBorder="1" applyAlignment="1">
      <alignment wrapText="1"/>
      <protection/>
    </xf>
    <xf numFmtId="3" fontId="88" fillId="0" borderId="18" xfId="111" applyNumberFormat="1" applyFont="1" applyBorder="1">
      <alignment/>
      <protection/>
    </xf>
    <xf numFmtId="3" fontId="70" fillId="0" borderId="50" xfId="110" applyNumberFormat="1" applyFont="1" applyBorder="1" applyAlignment="1">
      <alignment wrapText="1"/>
      <protection/>
    </xf>
    <xf numFmtId="3" fontId="21" fillId="0" borderId="44" xfId="111" applyNumberFormat="1" applyFont="1" applyBorder="1">
      <alignment/>
      <protection/>
    </xf>
    <xf numFmtId="0" fontId="46" fillId="0" borderId="0" xfId="110" applyFont="1" applyBorder="1" applyAlignment="1">
      <alignment wrapText="1"/>
      <protection/>
    </xf>
    <xf numFmtId="0" fontId="58" fillId="0" borderId="0" xfId="111" applyFont="1" applyBorder="1">
      <alignment/>
      <protection/>
    </xf>
    <xf numFmtId="0" fontId="58" fillId="0" borderId="51" xfId="111" applyFont="1" applyBorder="1">
      <alignment/>
      <protection/>
    </xf>
    <xf numFmtId="0" fontId="21" fillId="0" borderId="51" xfId="111" applyFont="1" applyBorder="1">
      <alignment/>
      <protection/>
    </xf>
    <xf numFmtId="0" fontId="88" fillId="0" borderId="18" xfId="110" applyFont="1" applyBorder="1" applyAlignment="1">
      <alignment wrapText="1"/>
      <protection/>
    </xf>
    <xf numFmtId="3" fontId="58" fillId="0" borderId="18" xfId="111" applyNumberFormat="1" applyFont="1" applyFill="1" applyBorder="1">
      <alignment/>
      <protection/>
    </xf>
    <xf numFmtId="3" fontId="77" fillId="0" borderId="18" xfId="111" applyNumberFormat="1" applyFont="1" applyFill="1" applyBorder="1">
      <alignment/>
      <protection/>
    </xf>
    <xf numFmtId="0" fontId="49" fillId="0" borderId="0" xfId="110" applyFill="1" applyAlignment="1" applyProtection="1">
      <alignment vertical="center" wrapText="1"/>
      <protection/>
    </xf>
    <xf numFmtId="3" fontId="21" fillId="0" borderId="0" xfId="111" applyNumberFormat="1" applyFont="1" applyBorder="1">
      <alignment/>
      <protection/>
    </xf>
    <xf numFmtId="0" fontId="58" fillId="0" borderId="0" xfId="111" applyFont="1">
      <alignment/>
      <protection/>
    </xf>
    <xf numFmtId="0" fontId="21" fillId="0" borderId="0" xfId="111" applyFont="1" applyBorder="1">
      <alignment/>
      <protection/>
    </xf>
    <xf numFmtId="0" fontId="39" fillId="0" borderId="20" xfId="110" applyFont="1" applyFill="1" applyBorder="1" applyAlignment="1" applyProtection="1">
      <alignment horizontal="left" vertical="center"/>
      <protection/>
    </xf>
    <xf numFmtId="0" fontId="31" fillId="0" borderId="52" xfId="110" applyFont="1" applyFill="1" applyBorder="1" applyAlignment="1" applyProtection="1">
      <alignment vertical="center" wrapText="1"/>
      <protection/>
    </xf>
    <xf numFmtId="0" fontId="31" fillId="0" borderId="53" xfId="110" applyFont="1" applyFill="1" applyBorder="1" applyAlignment="1" applyProtection="1">
      <alignment vertical="center" wrapText="1"/>
      <protection/>
    </xf>
    <xf numFmtId="0" fontId="21" fillId="0" borderId="0" xfId="115" applyFont="1" applyAlignment="1">
      <alignment horizontal="center"/>
      <protection/>
    </xf>
    <xf numFmtId="0" fontId="89" fillId="0" borderId="0" xfId="115" applyFont="1">
      <alignment/>
      <protection/>
    </xf>
    <xf numFmtId="0" fontId="27" fillId="0" borderId="0" xfId="115" applyFont="1" applyAlignment="1">
      <alignment horizontal="right"/>
      <protection/>
    </xf>
    <xf numFmtId="0" fontId="65" fillId="0" borderId="0" xfId="115" applyFont="1">
      <alignment/>
      <protection/>
    </xf>
    <xf numFmtId="0" fontId="24" fillId="10" borderId="19" xfId="101" applyFont="1" applyFill="1" applyBorder="1" applyAlignment="1">
      <alignment horizontal="center" vertical="center" wrapText="1"/>
      <protection/>
    </xf>
    <xf numFmtId="0" fontId="24" fillId="10" borderId="54" xfId="101" applyFont="1" applyFill="1" applyBorder="1" applyAlignment="1">
      <alignment horizontal="right" vertical="center" wrapText="1"/>
      <protection/>
    </xf>
    <xf numFmtId="0" fontId="89" fillId="0" borderId="0" xfId="115" applyFont="1" applyAlignment="1">
      <alignment wrapText="1"/>
      <protection/>
    </xf>
    <xf numFmtId="0" fontId="24" fillId="10" borderId="55" xfId="101" applyFont="1" applyFill="1" applyBorder="1" applyAlignment="1">
      <alignment horizontal="center" vertical="center"/>
      <protection/>
    </xf>
    <xf numFmtId="0" fontId="24" fillId="10" borderId="56" xfId="101" applyFont="1" applyFill="1" applyBorder="1" applyAlignment="1">
      <alignment horizontal="center" vertical="center"/>
      <protection/>
    </xf>
    <xf numFmtId="0" fontId="24" fillId="10" borderId="57" xfId="101" applyFont="1" applyFill="1" applyBorder="1" applyAlignment="1">
      <alignment horizontal="center" vertical="center"/>
      <protection/>
    </xf>
    <xf numFmtId="3" fontId="24" fillId="0" borderId="58" xfId="101" applyNumberFormat="1" applyFont="1" applyFill="1" applyBorder="1">
      <alignment/>
      <protection/>
    </xf>
    <xf numFmtId="4" fontId="24" fillId="0" borderId="59" xfId="101" applyNumberFormat="1" applyFont="1" applyFill="1" applyBorder="1">
      <alignment/>
      <protection/>
    </xf>
    <xf numFmtId="3" fontId="24" fillId="0" borderId="59" xfId="101" applyNumberFormat="1" applyFont="1" applyFill="1" applyBorder="1">
      <alignment/>
      <protection/>
    </xf>
    <xf numFmtId="3" fontId="63" fillId="0" borderId="59" xfId="101" applyNumberFormat="1" applyFont="1" applyFill="1" applyBorder="1">
      <alignment/>
      <protection/>
    </xf>
    <xf numFmtId="3" fontId="65" fillId="0" borderId="59" xfId="99" applyNumberFormat="1" applyFont="1" applyFill="1" applyBorder="1" applyAlignment="1">
      <alignment horizontal="center" vertical="center"/>
      <protection/>
    </xf>
    <xf numFmtId="4" fontId="65" fillId="0" borderId="59" xfId="99" applyNumberFormat="1" applyFont="1" applyFill="1" applyBorder="1" applyAlignment="1">
      <alignment vertical="center"/>
      <protection/>
    </xf>
    <xf numFmtId="3" fontId="65" fillId="0" borderId="59" xfId="99" applyNumberFormat="1" applyFont="1" applyFill="1" applyBorder="1" applyAlignment="1">
      <alignment vertical="center"/>
      <protection/>
    </xf>
    <xf numFmtId="3" fontId="24" fillId="0" borderId="59" xfId="99" applyNumberFormat="1" applyFont="1" applyFill="1" applyBorder="1" applyAlignment="1">
      <alignment vertical="center"/>
      <protection/>
    </xf>
    <xf numFmtId="3" fontId="63" fillId="0" borderId="59" xfId="99" applyNumberFormat="1" applyFont="1" applyFill="1" applyBorder="1" applyAlignment="1">
      <alignment vertical="center"/>
      <protection/>
    </xf>
    <xf numFmtId="3" fontId="24" fillId="23" borderId="59" xfId="101" applyNumberFormat="1" applyFont="1" applyFill="1" applyBorder="1">
      <alignment/>
      <protection/>
    </xf>
    <xf numFmtId="171" fontId="65" fillId="0" borderId="59" xfId="101" applyNumberFormat="1" applyFont="1" applyFill="1" applyBorder="1">
      <alignment/>
      <protection/>
    </xf>
    <xf numFmtId="3" fontId="65" fillId="0" borderId="59" xfId="101" applyNumberFormat="1" applyFont="1" applyFill="1" applyBorder="1">
      <alignment/>
      <protection/>
    </xf>
    <xf numFmtId="0" fontId="58" fillId="0" borderId="59" xfId="99" applyFont="1" applyBorder="1" applyAlignment="1">
      <alignment vertical="center" wrapText="1"/>
      <protection/>
    </xf>
    <xf numFmtId="3" fontId="65" fillId="0" borderId="60" xfId="99" applyNumberFormat="1" applyFont="1" applyFill="1" applyBorder="1" applyAlignment="1">
      <alignment vertical="center"/>
      <protection/>
    </xf>
    <xf numFmtId="3" fontId="65" fillId="0" borderId="60" xfId="101" applyNumberFormat="1" applyFont="1" applyFill="1" applyBorder="1">
      <alignment/>
      <protection/>
    </xf>
    <xf numFmtId="3" fontId="65" fillId="0" borderId="18" xfId="99" applyNumberFormat="1" applyFont="1" applyFill="1" applyBorder="1" applyAlignment="1">
      <alignment vertical="center"/>
      <protection/>
    </xf>
    <xf numFmtId="3" fontId="65" fillId="0" borderId="18" xfId="101" applyNumberFormat="1" applyFont="1" applyFill="1" applyBorder="1">
      <alignment/>
      <protection/>
    </xf>
    <xf numFmtId="3" fontId="24" fillId="23" borderId="18" xfId="101" applyNumberFormat="1" applyFont="1" applyFill="1" applyBorder="1">
      <alignment/>
      <protection/>
    </xf>
    <xf numFmtId="3" fontId="24" fillId="0" borderId="19" xfId="101" applyNumberFormat="1" applyFont="1" applyFill="1" applyBorder="1">
      <alignment/>
      <protection/>
    </xf>
    <xf numFmtId="3" fontId="65" fillId="0" borderId="61" xfId="99" applyNumberFormat="1" applyFont="1" applyFill="1" applyBorder="1" applyAlignment="1">
      <alignment vertical="center"/>
      <protection/>
    </xf>
    <xf numFmtId="4" fontId="65" fillId="0" borderId="62" xfId="101" applyNumberFormat="1" applyFont="1" applyFill="1" applyBorder="1">
      <alignment/>
      <protection/>
    </xf>
    <xf numFmtId="0" fontId="65" fillId="0" borderId="62" xfId="105" applyFont="1" applyBorder="1">
      <alignment/>
      <protection/>
    </xf>
    <xf numFmtId="171" fontId="24" fillId="23" borderId="18" xfId="101" applyNumberFormat="1" applyFont="1" applyFill="1" applyBorder="1">
      <alignment/>
      <protection/>
    </xf>
    <xf numFmtId="0" fontId="24" fillId="23" borderId="18" xfId="105" applyFont="1" applyFill="1" applyBorder="1">
      <alignment/>
      <protection/>
    </xf>
    <xf numFmtId="3" fontId="24" fillId="23" borderId="18" xfId="99" applyNumberFormat="1" applyFont="1" applyFill="1" applyBorder="1" applyAlignment="1">
      <alignment vertical="center"/>
      <protection/>
    </xf>
    <xf numFmtId="0" fontId="89" fillId="25" borderId="0" xfId="115" applyFont="1" applyFill="1">
      <alignment/>
      <protection/>
    </xf>
    <xf numFmtId="3" fontId="66" fillId="10" borderId="18" xfId="101" applyNumberFormat="1" applyFont="1" applyFill="1" applyBorder="1">
      <alignment/>
      <protection/>
    </xf>
    <xf numFmtId="0" fontId="66" fillId="10" borderId="18" xfId="105" applyFont="1" applyFill="1" applyBorder="1">
      <alignment/>
      <protection/>
    </xf>
    <xf numFmtId="3" fontId="66" fillId="10" borderId="18" xfId="99" applyNumberFormat="1" applyFont="1" applyFill="1" applyBorder="1" applyAlignment="1">
      <alignment vertical="center"/>
      <protection/>
    </xf>
    <xf numFmtId="0" fontId="65" fillId="0" borderId="0" xfId="115" applyFont="1" applyBorder="1">
      <alignment/>
      <protection/>
    </xf>
    <xf numFmtId="164" fontId="0" fillId="0" borderId="0" xfId="107" applyNumberFormat="1" applyFill="1" applyAlignment="1" applyProtection="1">
      <alignment vertical="center" wrapText="1"/>
      <protection/>
    </xf>
    <xf numFmtId="164" fontId="0" fillId="0" borderId="0" xfId="107" applyNumberFormat="1" applyFill="1" applyAlignment="1" applyProtection="1">
      <alignment horizontal="center" vertical="center" wrapText="1"/>
      <protection/>
    </xf>
    <xf numFmtId="0" fontId="49" fillId="0" borderId="0" xfId="104">
      <alignment/>
      <protection/>
    </xf>
    <xf numFmtId="0" fontId="72" fillId="0" borderId="18" xfId="104" applyFont="1" applyBorder="1" applyAlignment="1">
      <alignment horizontal="center" vertical="distributed"/>
      <protection/>
    </xf>
    <xf numFmtId="3" fontId="16" fillId="0" borderId="18" xfId="102" applyNumberFormat="1" applyFont="1" applyBorder="1">
      <alignment/>
      <protection/>
    </xf>
    <xf numFmtId="0" fontId="58" fillId="0" borderId="18" xfId="102" applyFont="1" applyBorder="1" applyAlignment="1">
      <alignment vertical="distributed"/>
      <protection/>
    </xf>
    <xf numFmtId="0" fontId="37" fillId="0" borderId="18" xfId="102" applyFont="1" applyBorder="1" applyAlignment="1">
      <alignment vertical="distributed"/>
      <protection/>
    </xf>
    <xf numFmtId="3" fontId="46" fillId="0" borderId="18" xfId="104" applyNumberFormat="1" applyFont="1" applyBorder="1">
      <alignment/>
      <protection/>
    </xf>
    <xf numFmtId="3" fontId="48" fillId="0" borderId="18" xfId="104" applyNumberFormat="1" applyFont="1" applyBorder="1">
      <alignment/>
      <protection/>
    </xf>
    <xf numFmtId="0" fontId="72" fillId="0" borderId="18" xfId="104" applyFont="1" applyBorder="1" applyAlignment="1">
      <alignment horizontal="center"/>
      <protection/>
    </xf>
    <xf numFmtId="3" fontId="21" fillId="0" borderId="18" xfId="102" applyNumberFormat="1" applyFont="1" applyBorder="1">
      <alignment/>
      <protection/>
    </xf>
    <xf numFmtId="0" fontId="49" fillId="0" borderId="0" xfId="104" applyFont="1">
      <alignment/>
      <protection/>
    </xf>
    <xf numFmtId="0" fontId="58" fillId="0" borderId="0" xfId="115" applyFont="1">
      <alignment/>
      <protection/>
    </xf>
    <xf numFmtId="0" fontId="58" fillId="0" borderId="0" xfId="115" applyFont="1" applyAlignment="1">
      <alignment/>
      <protection/>
    </xf>
    <xf numFmtId="0" fontId="24" fillId="0" borderId="0" xfId="115" applyFont="1">
      <alignment/>
      <protection/>
    </xf>
    <xf numFmtId="0" fontId="94" fillId="25" borderId="0" xfId="115" applyFont="1" applyFill="1" applyBorder="1" applyAlignment="1">
      <alignment horizontal="center" vertical="center"/>
      <protection/>
    </xf>
    <xf numFmtId="0" fontId="95" fillId="25" borderId="0" xfId="115" applyFont="1" applyFill="1">
      <alignment/>
      <protection/>
    </xf>
    <xf numFmtId="0" fontId="58" fillId="0" borderId="18" xfId="115" applyFont="1" applyBorder="1">
      <alignment/>
      <protection/>
    </xf>
    <xf numFmtId="0" fontId="96" fillId="0" borderId="18" xfId="115" applyFont="1" applyBorder="1" applyAlignment="1">
      <alignment horizontal="left" vertical="center"/>
      <protection/>
    </xf>
    <xf numFmtId="0" fontId="59" fillId="0" borderId="18" xfId="115" applyFont="1" applyBorder="1" applyAlignment="1">
      <alignment vertical="center"/>
      <protection/>
    </xf>
    <xf numFmtId="0" fontId="97" fillId="0" borderId="0" xfId="115" applyFont="1" applyFill="1" applyBorder="1" applyAlignment="1">
      <alignment vertical="center"/>
      <protection/>
    </xf>
    <xf numFmtId="0" fontId="98" fillId="0" borderId="0" xfId="115" applyFont="1" applyFill="1" applyBorder="1" applyAlignment="1">
      <alignment vertical="center"/>
      <protection/>
    </xf>
    <xf numFmtId="0" fontId="97" fillId="0" borderId="0" xfId="115" applyFont="1" applyFill="1" applyBorder="1">
      <alignment/>
      <protection/>
    </xf>
    <xf numFmtId="49" fontId="16" fillId="0" borderId="18" xfId="115" applyNumberFormat="1" applyFont="1" applyBorder="1" applyAlignment="1">
      <alignment horizontal="center" vertical="distributed"/>
      <protection/>
    </xf>
    <xf numFmtId="0" fontId="16" fillId="0" borderId="18" xfId="115" applyFont="1" applyBorder="1" applyAlignment="1">
      <alignment horizontal="center" vertical="center"/>
      <protection/>
    </xf>
    <xf numFmtId="1" fontId="16" fillId="0" borderId="18" xfId="115" applyNumberFormat="1" applyFont="1" applyBorder="1" applyAlignment="1">
      <alignment horizontal="center" vertical="center"/>
      <protection/>
    </xf>
    <xf numFmtId="3" fontId="16" fillId="0" borderId="18" xfId="115" applyNumberFormat="1" applyFont="1" applyBorder="1" applyAlignment="1">
      <alignment horizontal="center" vertical="center"/>
      <protection/>
    </xf>
    <xf numFmtId="3" fontId="21" fillId="0" borderId="18" xfId="115" applyNumberFormat="1" applyFont="1" applyBorder="1" applyAlignment="1">
      <alignment horizontal="center" vertical="center"/>
      <protection/>
    </xf>
    <xf numFmtId="0" fontId="97" fillId="0" borderId="0" xfId="115" applyFont="1" applyFill="1" applyBorder="1" applyAlignment="1">
      <alignment horizontal="left" vertical="center"/>
      <protection/>
    </xf>
    <xf numFmtId="0" fontId="99" fillId="0" borderId="0" xfId="115" applyFont="1" applyFill="1" applyBorder="1" applyAlignment="1">
      <alignment horizontal="left" vertical="center"/>
      <protection/>
    </xf>
    <xf numFmtId="3" fontId="97" fillId="0" borderId="0" xfId="115" applyNumberFormat="1" applyFont="1" applyFill="1" applyBorder="1" applyAlignment="1">
      <alignment vertical="center"/>
      <protection/>
    </xf>
    <xf numFmtId="0" fontId="16" fillId="0" borderId="18" xfId="115" applyFont="1" applyFill="1" applyBorder="1" applyAlignment="1">
      <alignment horizontal="center" vertical="center"/>
      <protection/>
    </xf>
    <xf numFmtId="0" fontId="98" fillId="0" borderId="0" xfId="115" applyFont="1" applyFill="1" applyBorder="1" applyAlignment="1">
      <alignment horizontal="left" vertical="center"/>
      <protection/>
    </xf>
    <xf numFmtId="3" fontId="98" fillId="0" borderId="0" xfId="115" applyNumberFormat="1" applyFont="1" applyFill="1" applyBorder="1" applyAlignment="1">
      <alignment vertical="center"/>
      <protection/>
    </xf>
    <xf numFmtId="171" fontId="97" fillId="0" borderId="0" xfId="115" applyNumberFormat="1" applyFont="1" applyFill="1" applyBorder="1" applyAlignment="1">
      <alignment vertical="center"/>
      <protection/>
    </xf>
    <xf numFmtId="3" fontId="98" fillId="0" borderId="0" xfId="115" applyNumberFormat="1" applyFont="1" applyFill="1" applyBorder="1" applyAlignment="1">
      <alignment vertical="center"/>
      <protection/>
    </xf>
    <xf numFmtId="171" fontId="98" fillId="0" borderId="0" xfId="115" applyNumberFormat="1" applyFont="1" applyFill="1" applyBorder="1" applyAlignment="1">
      <alignment vertical="center"/>
      <protection/>
    </xf>
    <xf numFmtId="171" fontId="98" fillId="0" borderId="0" xfId="115" applyNumberFormat="1" applyFont="1" applyFill="1" applyBorder="1" applyAlignment="1">
      <alignment vertical="center"/>
      <protection/>
    </xf>
    <xf numFmtId="49" fontId="16" fillId="25" borderId="18" xfId="115" applyNumberFormat="1" applyFont="1" applyFill="1" applyBorder="1" applyAlignment="1">
      <alignment horizontal="center" vertical="distributed"/>
      <protection/>
    </xf>
    <xf numFmtId="0" fontId="16" fillId="25" borderId="18" xfId="115" applyFont="1" applyFill="1" applyBorder="1" applyAlignment="1">
      <alignment horizontal="center" vertical="center"/>
      <protection/>
    </xf>
    <xf numFmtId="3" fontId="16" fillId="25" borderId="18" xfId="115" applyNumberFormat="1" applyFont="1" applyFill="1" applyBorder="1" applyAlignment="1">
      <alignment horizontal="center" vertical="center"/>
      <protection/>
    </xf>
    <xf numFmtId="0" fontId="97" fillId="25" borderId="0" xfId="115" applyFont="1" applyFill="1" applyBorder="1" applyAlignment="1">
      <alignment horizontal="left" vertical="center"/>
      <protection/>
    </xf>
    <xf numFmtId="0" fontId="97" fillId="25" borderId="0" xfId="115" applyFont="1" applyFill="1" applyBorder="1">
      <alignment/>
      <protection/>
    </xf>
    <xf numFmtId="3" fontId="97" fillId="25" borderId="0" xfId="115" applyNumberFormat="1" applyFont="1" applyFill="1" applyBorder="1" applyAlignment="1">
      <alignment vertical="center"/>
      <protection/>
    </xf>
    <xf numFmtId="0" fontId="53" fillId="25" borderId="0" xfId="115" applyFill="1">
      <alignment/>
      <protection/>
    </xf>
    <xf numFmtId="0" fontId="61" fillId="25" borderId="18" xfId="115" applyFont="1" applyFill="1" applyBorder="1" applyAlignment="1">
      <alignment horizontal="center"/>
      <protection/>
    </xf>
    <xf numFmtId="0" fontId="61" fillId="25" borderId="18" xfId="115" applyFont="1" applyFill="1" applyBorder="1" applyAlignment="1">
      <alignment horizontal="center" vertical="center"/>
      <protection/>
    </xf>
    <xf numFmtId="0" fontId="93" fillId="25" borderId="18" xfId="115" applyFont="1" applyFill="1" applyBorder="1" applyAlignment="1">
      <alignment horizontal="center" vertical="center"/>
      <protection/>
    </xf>
    <xf numFmtId="1" fontId="61" fillId="25" borderId="18" xfId="115" applyNumberFormat="1" applyFont="1" applyFill="1" applyBorder="1" applyAlignment="1">
      <alignment horizontal="center" vertical="center"/>
      <protection/>
    </xf>
    <xf numFmtId="3" fontId="61" fillId="25" borderId="18" xfId="115" applyNumberFormat="1" applyFont="1" applyFill="1" applyBorder="1" applyAlignment="1">
      <alignment horizontal="center" vertical="center"/>
      <protection/>
    </xf>
    <xf numFmtId="0" fontId="95" fillId="25" borderId="0" xfId="115" applyFont="1" applyFill="1" applyBorder="1" applyAlignment="1">
      <alignment horizontal="left" vertical="center"/>
      <protection/>
    </xf>
    <xf numFmtId="0" fontId="94" fillId="25" borderId="0" xfId="115" applyFont="1" applyFill="1" applyBorder="1" applyAlignment="1">
      <alignment horizontal="left" vertical="center"/>
      <protection/>
    </xf>
    <xf numFmtId="3" fontId="94" fillId="25" borderId="0" xfId="115" applyNumberFormat="1" applyFont="1" applyFill="1" applyBorder="1" applyAlignment="1">
      <alignment vertical="center"/>
      <protection/>
    </xf>
    <xf numFmtId="171" fontId="95" fillId="25" borderId="0" xfId="115" applyNumberFormat="1" applyFont="1" applyFill="1" applyBorder="1" applyAlignment="1">
      <alignment vertical="center"/>
      <protection/>
    </xf>
    <xf numFmtId="3" fontId="94" fillId="25" borderId="0" xfId="115" applyNumberFormat="1" applyFont="1" applyFill="1" applyBorder="1" applyAlignment="1">
      <alignment vertical="center"/>
      <protection/>
    </xf>
    <xf numFmtId="171" fontId="94" fillId="25" borderId="0" xfId="115" applyNumberFormat="1" applyFont="1" applyFill="1" applyBorder="1" applyAlignment="1">
      <alignment vertical="center"/>
      <protection/>
    </xf>
    <xf numFmtId="171" fontId="94" fillId="25" borderId="0" xfId="115" applyNumberFormat="1" applyFont="1" applyFill="1" applyBorder="1" applyAlignment="1">
      <alignment vertical="center"/>
      <protection/>
    </xf>
    <xf numFmtId="0" fontId="97" fillId="0" borderId="0" xfId="115" applyFont="1" applyFill="1" applyBorder="1" applyAlignment="1">
      <alignment horizontal="right" vertical="center"/>
      <protection/>
    </xf>
    <xf numFmtId="3" fontId="97" fillId="0" borderId="0" xfId="115" applyNumberFormat="1" applyFont="1" applyFill="1" applyBorder="1" applyAlignment="1">
      <alignment vertical="center"/>
      <protection/>
    </xf>
    <xf numFmtId="0" fontId="95" fillId="25" borderId="0" xfId="115" applyFont="1" applyFill="1" applyBorder="1" applyAlignment="1">
      <alignment horizontal="right" vertical="center"/>
      <protection/>
    </xf>
    <xf numFmtId="0" fontId="100" fillId="25" borderId="0" xfId="115" applyFont="1" applyFill="1" applyBorder="1" applyAlignment="1">
      <alignment horizontal="left" vertical="center"/>
      <protection/>
    </xf>
    <xf numFmtId="0" fontId="95" fillId="25" borderId="0" xfId="115" applyFont="1" applyFill="1" applyBorder="1">
      <alignment/>
      <protection/>
    </xf>
    <xf numFmtId="3" fontId="95" fillId="25" borderId="0" xfId="115" applyNumberFormat="1" applyFont="1" applyFill="1" applyBorder="1" applyAlignment="1">
      <alignment vertical="center"/>
      <protection/>
    </xf>
    <xf numFmtId="3" fontId="21" fillId="25" borderId="18" xfId="115" applyNumberFormat="1" applyFont="1" applyFill="1" applyBorder="1" applyAlignment="1">
      <alignment horizontal="center" vertical="center"/>
      <protection/>
    </xf>
    <xf numFmtId="0" fontId="97" fillId="25" borderId="0" xfId="115" applyFont="1" applyFill="1" applyBorder="1" applyAlignment="1">
      <alignment horizontal="right" vertical="center"/>
      <protection/>
    </xf>
    <xf numFmtId="171" fontId="97" fillId="25" borderId="0" xfId="115" applyNumberFormat="1" applyFont="1" applyFill="1" applyBorder="1" applyAlignment="1">
      <alignment vertical="center"/>
      <protection/>
    </xf>
    <xf numFmtId="3" fontId="98" fillId="25" borderId="0" xfId="115" applyNumberFormat="1" applyFont="1" applyFill="1" applyBorder="1" applyAlignment="1">
      <alignment vertical="center"/>
      <protection/>
    </xf>
    <xf numFmtId="0" fontId="53" fillId="25" borderId="0" xfId="115" applyFill="1" applyBorder="1">
      <alignment/>
      <protection/>
    </xf>
    <xf numFmtId="49" fontId="21" fillId="25" borderId="18" xfId="115" applyNumberFormat="1" applyFont="1" applyFill="1" applyBorder="1" applyAlignment="1">
      <alignment horizontal="center" vertical="distributed"/>
      <protection/>
    </xf>
    <xf numFmtId="0" fontId="21" fillId="25" borderId="18" xfId="115" applyFont="1" applyFill="1" applyBorder="1" applyAlignment="1">
      <alignment horizontal="center" vertical="center"/>
      <protection/>
    </xf>
    <xf numFmtId="1" fontId="59" fillId="25" borderId="18" xfId="115" applyNumberFormat="1" applyFont="1" applyFill="1" applyBorder="1" applyAlignment="1">
      <alignment horizontal="center" vertical="center"/>
      <protection/>
    </xf>
    <xf numFmtId="0" fontId="98" fillId="0" borderId="0" xfId="115" applyFont="1" applyFill="1" applyBorder="1">
      <alignment/>
      <protection/>
    </xf>
    <xf numFmtId="49" fontId="61" fillId="25" borderId="18" xfId="115" applyNumberFormat="1" applyFont="1" applyFill="1" applyBorder="1" applyAlignment="1">
      <alignment horizontal="center" vertical="distributed"/>
      <protection/>
    </xf>
    <xf numFmtId="3" fontId="95" fillId="25" borderId="0" xfId="115" applyNumberFormat="1" applyFont="1" applyFill="1" applyBorder="1" applyAlignment="1">
      <alignment vertical="center"/>
      <protection/>
    </xf>
    <xf numFmtId="49" fontId="21" fillId="0" borderId="18" xfId="115" applyNumberFormat="1" applyFont="1" applyBorder="1" applyAlignment="1">
      <alignment horizontal="center" vertical="distributed"/>
      <protection/>
    </xf>
    <xf numFmtId="0" fontId="21" fillId="0" borderId="18" xfId="115" applyFont="1" applyBorder="1" applyAlignment="1">
      <alignment horizontal="center" vertical="center"/>
      <protection/>
    </xf>
    <xf numFmtId="0" fontId="16" fillId="0" borderId="18" xfId="115" applyFont="1" applyBorder="1" applyAlignment="1">
      <alignment horizontal="center" vertical="distributed"/>
      <protection/>
    </xf>
    <xf numFmtId="0" fontId="16" fillId="25" borderId="18" xfId="115" applyFont="1" applyFill="1" applyBorder="1" applyAlignment="1">
      <alignment horizontal="center"/>
      <protection/>
    </xf>
    <xf numFmtId="3" fontId="97" fillId="25" borderId="0" xfId="115" applyNumberFormat="1" applyFont="1" applyFill="1" applyBorder="1" applyAlignment="1">
      <alignment vertical="center"/>
      <protection/>
    </xf>
    <xf numFmtId="0" fontId="93" fillId="25" borderId="18" xfId="115" applyFont="1" applyFill="1" applyBorder="1">
      <alignment/>
      <protection/>
    </xf>
    <xf numFmtId="0" fontId="59" fillId="0" borderId="18" xfId="115" applyFont="1" applyBorder="1" applyAlignment="1">
      <alignment horizontal="center" vertical="center"/>
      <protection/>
    </xf>
    <xf numFmtId="49" fontId="93" fillId="25" borderId="18" xfId="115" applyNumberFormat="1" applyFont="1" applyFill="1" applyBorder="1" applyAlignment="1">
      <alignment horizontal="center"/>
      <protection/>
    </xf>
    <xf numFmtId="0" fontId="94" fillId="25" borderId="0" xfId="115" applyFont="1" applyFill="1" applyBorder="1" applyAlignment="1">
      <alignment horizontal="right" vertical="center"/>
      <protection/>
    </xf>
    <xf numFmtId="0" fontId="94" fillId="25" borderId="0" xfId="115" applyFont="1" applyFill="1" applyBorder="1" applyAlignment="1">
      <alignment horizontal="left" vertical="center"/>
      <protection/>
    </xf>
    <xf numFmtId="0" fontId="53" fillId="0" borderId="0" xfId="115" applyAlignment="1">
      <alignment/>
      <protection/>
    </xf>
    <xf numFmtId="0" fontId="37" fillId="25" borderId="50" xfId="115" applyFont="1" applyFill="1" applyBorder="1" applyAlignment="1">
      <alignment horizontal="center" vertical="center" wrapText="1"/>
      <protection/>
    </xf>
    <xf numFmtId="0" fontId="37" fillId="25" borderId="18" xfId="115" applyFont="1" applyFill="1" applyBorder="1" applyAlignment="1">
      <alignment horizontal="center" vertical="center" wrapText="1"/>
      <protection/>
    </xf>
    <xf numFmtId="0" fontId="101" fillId="0" borderId="0" xfId="115" applyFont="1">
      <alignment/>
      <protection/>
    </xf>
    <xf numFmtId="0" fontId="21" fillId="25" borderId="18" xfId="115" applyFont="1" applyFill="1" applyBorder="1" applyAlignment="1">
      <alignment horizontal="center" vertical="distributed"/>
      <protection/>
    </xf>
    <xf numFmtId="0" fontId="21" fillId="25" borderId="54" xfId="115" applyFont="1" applyFill="1" applyBorder="1" applyAlignment="1">
      <alignment horizontal="center" vertical="distributed"/>
      <protection/>
    </xf>
    <xf numFmtId="0" fontId="65" fillId="25" borderId="54" xfId="115" applyFont="1" applyFill="1" applyBorder="1" applyAlignment="1">
      <alignment horizontal="center" vertical="distributed"/>
      <protection/>
    </xf>
    <xf numFmtId="0" fontId="59" fillId="25" borderId="54" xfId="115" applyFont="1" applyFill="1" applyBorder="1" applyAlignment="1">
      <alignment horizontal="left" vertical="center"/>
      <protection/>
    </xf>
    <xf numFmtId="0" fontId="65" fillId="25" borderId="19" xfId="115" applyFont="1" applyFill="1" applyBorder="1" applyAlignment="1">
      <alignment horizontal="right" vertical="distributed"/>
      <protection/>
    </xf>
    <xf numFmtId="0" fontId="65" fillId="25" borderId="19" xfId="115" applyFont="1" applyFill="1" applyBorder="1" applyAlignment="1">
      <alignment horizontal="center" vertical="distributed"/>
      <protection/>
    </xf>
    <xf numFmtId="0" fontId="65" fillId="25" borderId="18" xfId="115" applyFont="1" applyFill="1" applyBorder="1" applyAlignment="1">
      <alignment horizontal="center" vertical="distributed"/>
      <protection/>
    </xf>
    <xf numFmtId="0" fontId="21" fillId="25" borderId="18" xfId="115" applyFont="1" applyFill="1" applyBorder="1" applyAlignment="1">
      <alignment horizontal="center"/>
      <protection/>
    </xf>
    <xf numFmtId="49" fontId="16" fillId="25" borderId="33" xfId="115" applyNumberFormat="1" applyFont="1" applyFill="1" applyBorder="1" applyAlignment="1">
      <alignment horizontal="center" vertical="center"/>
      <protection/>
    </xf>
    <xf numFmtId="0" fontId="16" fillId="25" borderId="33" xfId="115" applyFont="1" applyFill="1" applyBorder="1" applyAlignment="1">
      <alignment horizontal="center" vertical="center"/>
      <protection/>
    </xf>
    <xf numFmtId="49" fontId="16" fillId="25" borderId="18" xfId="115" applyNumberFormat="1" applyFont="1" applyFill="1" applyBorder="1" applyAlignment="1">
      <alignment horizontal="center" vertical="center"/>
      <protection/>
    </xf>
    <xf numFmtId="49" fontId="16" fillId="25" borderId="19" xfId="115" applyNumberFormat="1" applyFont="1" applyFill="1" applyBorder="1" applyAlignment="1">
      <alignment horizontal="center" vertical="center"/>
      <protection/>
    </xf>
    <xf numFmtId="0" fontId="37" fillId="25" borderId="18" xfId="115" applyFont="1" applyFill="1" applyBorder="1" applyAlignment="1">
      <alignment horizontal="center"/>
      <protection/>
    </xf>
    <xf numFmtId="49" fontId="16" fillId="25" borderId="54" xfId="115" applyNumberFormat="1" applyFont="1" applyFill="1" applyBorder="1" applyAlignment="1">
      <alignment horizontal="center" vertical="center"/>
      <protection/>
    </xf>
    <xf numFmtId="0" fontId="59" fillId="25" borderId="18" xfId="115" applyFont="1" applyFill="1" applyBorder="1" applyAlignment="1">
      <alignment horizontal="center"/>
      <protection/>
    </xf>
    <xf numFmtId="0" fontId="102" fillId="25" borderId="33" xfId="115" applyFont="1" applyFill="1" applyBorder="1">
      <alignment/>
      <protection/>
    </xf>
    <xf numFmtId="0" fontId="60" fillId="25" borderId="33" xfId="115" applyFont="1" applyFill="1" applyBorder="1" applyAlignment="1">
      <alignment horizontal="center" vertical="distributed"/>
      <protection/>
    </xf>
    <xf numFmtId="0" fontId="59" fillId="25" borderId="18" xfId="115" applyFont="1" applyFill="1" applyBorder="1" applyAlignment="1">
      <alignment vertical="center"/>
      <protection/>
    </xf>
    <xf numFmtId="3" fontId="59" fillId="25" borderId="18" xfId="119" applyNumberFormat="1" applyFont="1" applyFill="1" applyBorder="1" applyAlignment="1">
      <alignment horizontal="center" vertical="center"/>
    </xf>
    <xf numFmtId="0" fontId="103" fillId="0" borderId="0" xfId="115" applyFont="1">
      <alignment/>
      <protection/>
    </xf>
    <xf numFmtId="0" fontId="58" fillId="25" borderId="33" xfId="115" applyFont="1" applyFill="1" applyBorder="1">
      <alignment/>
      <protection/>
    </xf>
    <xf numFmtId="0" fontId="16" fillId="25" borderId="33" xfId="115" applyFont="1" applyFill="1" applyBorder="1" applyAlignment="1">
      <alignment horizontal="center" vertical="distributed"/>
      <protection/>
    </xf>
    <xf numFmtId="0" fontId="21" fillId="25" borderId="33" xfId="115" applyFont="1" applyFill="1" applyBorder="1" applyAlignment="1">
      <alignment vertical="center"/>
      <protection/>
    </xf>
    <xf numFmtId="3" fontId="21" fillId="25" borderId="18" xfId="119" applyNumberFormat="1" applyFont="1" applyFill="1" applyBorder="1" applyAlignment="1">
      <alignment horizontal="center" vertical="center"/>
    </xf>
    <xf numFmtId="0" fontId="58" fillId="25" borderId="18" xfId="115" applyFont="1" applyFill="1" applyBorder="1">
      <alignment/>
      <protection/>
    </xf>
    <xf numFmtId="0" fontId="59" fillId="25" borderId="18" xfId="115" applyFont="1" applyFill="1" applyBorder="1" applyAlignment="1">
      <alignment horizontal="center" vertical="center"/>
      <protection/>
    </xf>
    <xf numFmtId="0" fontId="60" fillId="25" borderId="18" xfId="115" applyFont="1" applyFill="1" applyBorder="1" applyAlignment="1">
      <alignment horizontal="center" vertical="center"/>
      <protection/>
    </xf>
    <xf numFmtId="0" fontId="102" fillId="25" borderId="0" xfId="115" applyFont="1" applyFill="1" applyAlignment="1">
      <alignment horizontal="center" vertical="center"/>
      <protection/>
    </xf>
    <xf numFmtId="3" fontId="59" fillId="25" borderId="18" xfId="115" applyNumberFormat="1" applyFont="1" applyFill="1" applyBorder="1" applyAlignment="1">
      <alignment horizontal="center" vertical="center"/>
      <protection/>
    </xf>
    <xf numFmtId="0" fontId="16" fillId="25" borderId="0" xfId="115" applyFont="1" applyFill="1" applyBorder="1" applyAlignment="1">
      <alignment horizontal="center" vertical="center"/>
      <protection/>
    </xf>
    <xf numFmtId="0" fontId="60" fillId="25" borderId="33" xfId="115" applyFont="1" applyFill="1" applyBorder="1" applyAlignment="1">
      <alignment horizontal="center" vertical="center"/>
      <protection/>
    </xf>
    <xf numFmtId="0" fontId="102" fillId="25" borderId="18" xfId="115" applyFont="1" applyFill="1" applyBorder="1" applyAlignment="1">
      <alignment horizontal="center" vertical="center"/>
      <protection/>
    </xf>
    <xf numFmtId="0" fontId="58" fillId="25" borderId="33" xfId="115" applyFont="1" applyFill="1" applyBorder="1" applyAlignment="1">
      <alignment horizontal="center" vertical="center"/>
      <protection/>
    </xf>
    <xf numFmtId="0" fontId="21" fillId="25" borderId="33" xfId="115" applyFont="1" applyFill="1" applyBorder="1" applyAlignment="1">
      <alignment horizontal="center" vertical="center"/>
      <protection/>
    </xf>
    <xf numFmtId="49" fontId="59" fillId="25" borderId="18" xfId="115" applyNumberFormat="1" applyFont="1" applyFill="1" applyBorder="1" applyAlignment="1">
      <alignment horizontal="center" vertical="distributed"/>
      <protection/>
    </xf>
    <xf numFmtId="0" fontId="58" fillId="25" borderId="0" xfId="115" applyFont="1" applyFill="1" applyAlignment="1">
      <alignment horizontal="center" vertical="center"/>
      <protection/>
    </xf>
    <xf numFmtId="49" fontId="60" fillId="25" borderId="33" xfId="115" applyNumberFormat="1" applyFont="1" applyFill="1" applyBorder="1" applyAlignment="1">
      <alignment horizontal="center" vertical="center"/>
      <protection/>
    </xf>
    <xf numFmtId="0" fontId="60" fillId="25" borderId="0" xfId="115" applyFont="1" applyFill="1" applyBorder="1" applyAlignment="1">
      <alignment horizontal="center" vertical="center"/>
      <protection/>
    </xf>
    <xf numFmtId="0" fontId="59" fillId="25" borderId="33" xfId="115" applyFont="1" applyFill="1" applyBorder="1" applyAlignment="1">
      <alignment horizontal="center" vertical="center"/>
      <protection/>
    </xf>
    <xf numFmtId="0" fontId="104" fillId="0" borderId="0" xfId="115" applyFont="1" applyFill="1">
      <alignment/>
      <protection/>
    </xf>
    <xf numFmtId="0" fontId="53" fillId="0" borderId="0" xfId="115" applyFill="1">
      <alignment/>
      <protection/>
    </xf>
    <xf numFmtId="0" fontId="59" fillId="25" borderId="33" xfId="115" applyFont="1" applyFill="1" applyBorder="1" applyAlignment="1">
      <alignment horizontal="left" vertical="center"/>
      <protection/>
    </xf>
    <xf numFmtId="0" fontId="103" fillId="0" borderId="0" xfId="115" applyFont="1" applyFill="1">
      <alignment/>
      <protection/>
    </xf>
    <xf numFmtId="0" fontId="93" fillId="25" borderId="33" xfId="115" applyFont="1" applyFill="1" applyBorder="1" applyAlignment="1">
      <alignment horizontal="center" vertical="center"/>
      <protection/>
    </xf>
    <xf numFmtId="0" fontId="105" fillId="25" borderId="18" xfId="115" applyFont="1" applyFill="1" applyBorder="1" applyAlignment="1">
      <alignment horizontal="center" vertical="center"/>
      <protection/>
    </xf>
    <xf numFmtId="3" fontId="105" fillId="25" borderId="18" xfId="115" applyNumberFormat="1" applyFont="1" applyFill="1" applyBorder="1" applyAlignment="1">
      <alignment horizontal="center" vertical="center"/>
      <protection/>
    </xf>
    <xf numFmtId="0" fontId="95" fillId="0" borderId="0" xfId="115" applyFont="1">
      <alignment/>
      <protection/>
    </xf>
    <xf numFmtId="164" fontId="33" fillId="0" borderId="0" xfId="0" applyNumberFormat="1" applyFont="1" applyFill="1" applyAlignment="1">
      <alignment horizontal="right" vertical="center"/>
    </xf>
    <xf numFmtId="0" fontId="97" fillId="0" borderId="0" xfId="109" applyFont="1" applyFill="1">
      <alignment/>
      <protection/>
    </xf>
    <xf numFmtId="0" fontId="53" fillId="0" borderId="0" xfId="109" applyFill="1">
      <alignment/>
      <protection/>
    </xf>
    <xf numFmtId="0" fontId="101" fillId="0" borderId="0" xfId="109" applyFont="1" applyFill="1" applyAlignment="1">
      <alignment vertical="center"/>
      <protection/>
    </xf>
    <xf numFmtId="0" fontId="0" fillId="0" borderId="0" xfId="109" applyFont="1" applyFill="1">
      <alignment/>
      <protection/>
    </xf>
    <xf numFmtId="0" fontId="53" fillId="0" borderId="0" xfId="109" applyFont="1" applyFill="1">
      <alignment/>
      <protection/>
    </xf>
    <xf numFmtId="0" fontId="31" fillId="0" borderId="16" xfId="109" applyFont="1" applyFill="1" applyBorder="1" applyAlignment="1">
      <alignment horizontal="center" vertical="center"/>
      <protection/>
    </xf>
    <xf numFmtId="0" fontId="101" fillId="0" borderId="0" xfId="109" applyFont="1" applyFill="1">
      <alignment/>
      <protection/>
    </xf>
    <xf numFmtId="0" fontId="107" fillId="0" borderId="13" xfId="109" applyNumberFormat="1" applyFont="1" applyFill="1" applyBorder="1" applyAlignment="1" applyProtection="1">
      <alignment horizontal="center" vertical="center"/>
      <protection/>
    </xf>
    <xf numFmtId="0" fontId="107" fillId="0" borderId="14" xfId="109" applyNumberFormat="1" applyFont="1" applyFill="1" applyBorder="1" applyAlignment="1" applyProtection="1">
      <alignment horizontal="center" vertical="center"/>
      <protection/>
    </xf>
    <xf numFmtId="0" fontId="107" fillId="0" borderId="27" xfId="109" applyNumberFormat="1" applyFont="1" applyFill="1" applyBorder="1" applyAlignment="1" applyProtection="1">
      <alignment horizontal="center" vertical="center"/>
      <protection/>
    </xf>
    <xf numFmtId="0" fontId="53" fillId="0" borderId="0" xfId="109" applyFill="1" applyAlignment="1">
      <alignment vertical="center"/>
      <protection/>
    </xf>
    <xf numFmtId="173" fontId="28" fillId="0" borderId="23" xfId="109" applyNumberFormat="1" applyFont="1" applyFill="1" applyBorder="1" applyAlignment="1">
      <alignment horizontal="center" vertical="center"/>
      <protection/>
    </xf>
    <xf numFmtId="0" fontId="28" fillId="0" borderId="19" xfId="109" applyFont="1" applyFill="1" applyBorder="1" applyAlignment="1">
      <alignment horizontal="left" vertical="center" wrapText="1"/>
      <protection/>
    </xf>
    <xf numFmtId="173" fontId="28" fillId="0" borderId="17" xfId="109" applyNumberFormat="1" applyFont="1" applyFill="1" applyBorder="1" applyAlignment="1">
      <alignment horizontal="center" vertical="center"/>
      <protection/>
    </xf>
    <xf numFmtId="0" fontId="28" fillId="0" borderId="18" xfId="109" applyFont="1" applyFill="1" applyBorder="1" applyAlignment="1">
      <alignment horizontal="left" vertical="center" wrapText="1"/>
      <protection/>
    </xf>
    <xf numFmtId="173" fontId="28" fillId="0" borderId="63" xfId="109" applyNumberFormat="1" applyFont="1" applyFill="1" applyBorder="1" applyAlignment="1">
      <alignment horizontal="center" vertical="center"/>
      <protection/>
    </xf>
    <xf numFmtId="0" fontId="28" fillId="0" borderId="62" xfId="109" applyFont="1" applyFill="1" applyBorder="1" applyAlignment="1">
      <alignment horizontal="left" vertical="center" wrapText="1"/>
      <protection/>
    </xf>
    <xf numFmtId="173" fontId="34" fillId="0" borderId="20" xfId="109" applyNumberFormat="1" applyFont="1" applyFill="1" applyBorder="1" applyAlignment="1">
      <alignment horizontal="center" vertical="center"/>
      <protection/>
    </xf>
    <xf numFmtId="0" fontId="34" fillId="0" borderId="21" xfId="109" applyFont="1" applyFill="1" applyBorder="1" applyAlignment="1">
      <alignment horizontal="left" vertical="center" wrapText="1"/>
      <protection/>
    </xf>
    <xf numFmtId="0" fontId="108" fillId="0" borderId="0" xfId="109" applyFont="1" applyFill="1" applyAlignment="1">
      <alignment vertical="center"/>
      <protection/>
    </xf>
    <xf numFmtId="173" fontId="34" fillId="0" borderId="64" xfId="109" applyNumberFormat="1" applyFont="1" applyFill="1" applyBorder="1" applyAlignment="1">
      <alignment horizontal="center" vertical="center"/>
      <protection/>
    </xf>
    <xf numFmtId="0" fontId="34" fillId="0" borderId="65" xfId="109" applyFont="1" applyFill="1" applyBorder="1" applyAlignment="1">
      <alignment horizontal="left" vertical="center" wrapText="1"/>
      <protection/>
    </xf>
    <xf numFmtId="173" fontId="34" fillId="0" borderId="20" xfId="109" applyNumberFormat="1" applyFont="1" applyFill="1" applyBorder="1" applyAlignment="1">
      <alignment horizontal="center" vertical="center"/>
      <protection/>
    </xf>
    <xf numFmtId="0" fontId="109" fillId="0" borderId="0" xfId="109" applyFont="1" applyFill="1">
      <alignment/>
      <protection/>
    </xf>
    <xf numFmtId="0" fontId="83" fillId="0" borderId="0" xfId="109" applyFont="1" applyFill="1">
      <alignment/>
      <protection/>
    </xf>
    <xf numFmtId="0" fontId="41" fillId="0" borderId="66" xfId="109" applyFont="1" applyFill="1" applyBorder="1" applyAlignment="1" quotePrefix="1">
      <alignment horizontal="center" vertical="center" wrapText="1"/>
      <protection/>
    </xf>
    <xf numFmtId="0" fontId="41" fillId="0" borderId="30" xfId="109" applyFont="1" applyFill="1" applyBorder="1" applyAlignment="1">
      <alignment horizontal="center" vertical="center"/>
      <protection/>
    </xf>
    <xf numFmtId="0" fontId="41" fillId="0" borderId="29" xfId="109" applyFont="1" applyFill="1" applyBorder="1" applyAlignment="1">
      <alignment horizontal="center" vertical="center" wrapText="1"/>
      <protection/>
    </xf>
    <xf numFmtId="0" fontId="41" fillId="0" borderId="30" xfId="109" applyFont="1" applyFill="1" applyBorder="1" applyAlignment="1">
      <alignment horizontal="center" vertical="center" wrapText="1"/>
      <protection/>
    </xf>
    <xf numFmtId="173" fontId="28" fillId="0" borderId="15" xfId="109" applyNumberFormat="1" applyFont="1" applyFill="1" applyBorder="1" applyAlignment="1">
      <alignment horizontal="center" vertical="center"/>
      <protection/>
    </xf>
    <xf numFmtId="0" fontId="28" fillId="0" borderId="16" xfId="109" applyFont="1" applyFill="1" applyBorder="1" applyAlignment="1">
      <alignment horizontal="left" vertical="center" wrapText="1" indent="1"/>
      <protection/>
    </xf>
    <xf numFmtId="0" fontId="28" fillId="0" borderId="18" xfId="109" applyFont="1" applyFill="1" applyBorder="1" applyAlignment="1" quotePrefix="1">
      <alignment horizontal="left" vertical="center" wrapText="1" indent="1"/>
      <protection/>
    </xf>
    <xf numFmtId="0" fontId="101" fillId="0" borderId="0" xfId="109" applyFont="1" applyFill="1" applyBorder="1" applyAlignment="1">
      <alignment vertical="center"/>
      <protection/>
    </xf>
    <xf numFmtId="0" fontId="53" fillId="0" borderId="0" xfId="109" applyFill="1" applyBorder="1" applyAlignment="1">
      <alignment vertical="center"/>
      <protection/>
    </xf>
    <xf numFmtId="0" fontId="28" fillId="0" borderId="19" xfId="109" applyFont="1" applyFill="1" applyBorder="1" applyAlignment="1">
      <alignment horizontal="left" vertical="center" wrapText="1" indent="1"/>
      <protection/>
    </xf>
    <xf numFmtId="173" fontId="28" fillId="0" borderId="13" xfId="109" applyNumberFormat="1" applyFont="1" applyFill="1" applyBorder="1" applyAlignment="1">
      <alignment horizontal="center" vertical="center"/>
      <protection/>
    </xf>
    <xf numFmtId="0" fontId="28" fillId="0" borderId="14" xfId="109" applyFont="1" applyFill="1" applyBorder="1" applyAlignment="1" quotePrefix="1">
      <alignment horizontal="left" vertical="center" wrapText="1" indent="1"/>
      <protection/>
    </xf>
    <xf numFmtId="3" fontId="72" fillId="0" borderId="18" xfId="110" applyNumberFormat="1" applyFont="1" applyBorder="1" applyAlignment="1">
      <alignment wrapText="1"/>
      <protection/>
    </xf>
    <xf numFmtId="3" fontId="58" fillId="0" borderId="18" xfId="110" applyNumberFormat="1" applyFont="1" applyBorder="1" applyAlignment="1">
      <alignment wrapText="1"/>
      <protection/>
    </xf>
    <xf numFmtId="0" fontId="24" fillId="10" borderId="33" xfId="101" applyFont="1" applyFill="1" applyBorder="1" applyAlignment="1">
      <alignment horizontal="center" vertical="center" wrapText="1"/>
      <protection/>
    </xf>
    <xf numFmtId="0" fontId="110" fillId="0" borderId="38" xfId="110" applyFont="1" applyBorder="1" applyAlignment="1">
      <alignment horizontal="center" wrapText="1"/>
      <protection/>
    </xf>
    <xf numFmtId="3" fontId="87" fillId="0" borderId="55" xfId="110" applyNumberFormat="1" applyFont="1" applyBorder="1" applyAlignment="1">
      <alignment wrapText="1"/>
      <protection/>
    </xf>
    <xf numFmtId="3" fontId="72" fillId="0" borderId="50" xfId="110" applyNumberFormat="1" applyFont="1" applyBorder="1" applyAlignment="1">
      <alignment wrapText="1"/>
      <protection/>
    </xf>
    <xf numFmtId="3" fontId="88" fillId="0" borderId="50" xfId="110" applyNumberFormat="1" applyFont="1" applyBorder="1" applyAlignment="1">
      <alignment wrapText="1"/>
      <protection/>
    </xf>
    <xf numFmtId="3" fontId="87" fillId="0" borderId="50" xfId="110" applyNumberFormat="1" applyFont="1" applyBorder="1" applyAlignment="1">
      <alignment wrapText="1"/>
      <protection/>
    </xf>
    <xf numFmtId="3" fontId="75" fillId="0" borderId="50" xfId="110" applyNumberFormat="1" applyFont="1" applyBorder="1" applyAlignment="1">
      <alignment wrapText="1"/>
      <protection/>
    </xf>
    <xf numFmtId="3" fontId="46" fillId="0" borderId="67" xfId="110" applyNumberFormat="1" applyFont="1" applyBorder="1" applyAlignment="1">
      <alignment wrapText="1"/>
      <protection/>
    </xf>
    <xf numFmtId="3" fontId="58" fillId="0" borderId="50" xfId="111" applyNumberFormat="1" applyFont="1" applyBorder="1" applyProtection="1">
      <alignment/>
      <protection locked="0"/>
    </xf>
    <xf numFmtId="0" fontId="24" fillId="10" borderId="68" xfId="101" applyFont="1" applyFill="1" applyBorder="1" applyAlignment="1">
      <alignment horizontal="center" vertical="center"/>
      <protection/>
    </xf>
    <xf numFmtId="0" fontId="37" fillId="0" borderId="58" xfId="99" applyFont="1" applyBorder="1" applyAlignment="1">
      <alignment vertical="center" wrapText="1"/>
      <protection/>
    </xf>
    <xf numFmtId="0" fontId="37" fillId="0" borderId="59" xfId="99" applyFont="1" applyBorder="1" applyAlignment="1">
      <alignment vertical="center" wrapText="1"/>
      <protection/>
    </xf>
    <xf numFmtId="0" fontId="24" fillId="23" borderId="59" xfId="99" applyFont="1" applyFill="1" applyBorder="1" applyAlignment="1">
      <alignment vertical="center" wrapText="1"/>
      <protection/>
    </xf>
    <xf numFmtId="0" fontId="58" fillId="0" borderId="60" xfId="99" applyFont="1" applyBorder="1" applyAlignment="1">
      <alignment vertical="center" wrapText="1"/>
      <protection/>
    </xf>
    <xf numFmtId="0" fontId="58" fillId="0" borderId="18" xfId="99" applyFont="1" applyBorder="1" applyAlignment="1">
      <alignment vertical="center" wrapText="1"/>
      <protection/>
    </xf>
    <xf numFmtId="0" fontId="24" fillId="23" borderId="18" xfId="99" applyFont="1" applyFill="1" applyBorder="1" applyAlignment="1">
      <alignment vertical="center" wrapText="1"/>
      <protection/>
    </xf>
    <xf numFmtId="0" fontId="37" fillId="0" borderId="69" xfId="99" applyFont="1" applyBorder="1" applyAlignment="1">
      <alignment vertical="center" wrapText="1"/>
      <protection/>
    </xf>
    <xf numFmtId="0" fontId="66" fillId="10" borderId="18" xfId="101" applyFont="1" applyFill="1" applyBorder="1" applyAlignment="1">
      <alignment wrapText="1"/>
      <protection/>
    </xf>
    <xf numFmtId="0" fontId="37" fillId="0" borderId="0" xfId="101" applyFont="1" applyFill="1" applyBorder="1" applyAlignment="1">
      <alignment wrapText="1"/>
      <protection/>
    </xf>
    <xf numFmtId="3" fontId="65" fillId="0" borderId="62" xfId="105" applyNumberFormat="1" applyFont="1" applyBorder="1">
      <alignment/>
      <protection/>
    </xf>
    <xf numFmtId="3" fontId="87" fillId="0" borderId="18" xfId="110" applyNumberFormat="1" applyFont="1" applyBorder="1" applyAlignment="1">
      <alignment wrapText="1"/>
      <protection/>
    </xf>
    <xf numFmtId="0" fontId="31" fillId="0" borderId="70" xfId="110" applyFont="1" applyFill="1" applyBorder="1" applyAlignment="1" applyProtection="1">
      <alignment vertical="center" wrapText="1"/>
      <protection/>
    </xf>
    <xf numFmtId="3" fontId="59" fillId="0" borderId="18" xfId="115" applyNumberFormat="1" applyFont="1" applyBorder="1" applyAlignment="1">
      <alignment horizontal="left" vertical="center"/>
      <protection/>
    </xf>
    <xf numFmtId="0" fontId="59" fillId="0" borderId="18" xfId="115" applyFont="1" applyBorder="1">
      <alignment/>
      <protection/>
    </xf>
    <xf numFmtId="0" fontId="59" fillId="0" borderId="17" xfId="115" applyFont="1" applyBorder="1" applyAlignment="1">
      <alignment horizontal="left" vertical="center"/>
      <protection/>
    </xf>
    <xf numFmtId="0" fontId="53" fillId="0" borderId="71" xfId="115" applyBorder="1">
      <alignment/>
      <protection/>
    </xf>
    <xf numFmtId="3" fontId="66" fillId="27" borderId="25" xfId="115" applyNumberFormat="1" applyFont="1" applyFill="1" applyBorder="1" applyAlignment="1">
      <alignment vertical="center"/>
      <protection/>
    </xf>
    <xf numFmtId="0" fontId="61" fillId="0" borderId="17" xfId="115" applyFont="1" applyFill="1" applyBorder="1" applyAlignment="1">
      <alignment horizontal="left" vertical="center"/>
      <protection/>
    </xf>
    <xf numFmtId="0" fontId="61" fillId="0" borderId="18" xfId="115" applyFont="1" applyFill="1" applyBorder="1" applyAlignment="1">
      <alignment horizontal="left" vertical="center"/>
      <protection/>
    </xf>
    <xf numFmtId="3" fontId="61" fillId="0" borderId="18" xfId="115" applyNumberFormat="1" applyFont="1" applyFill="1" applyBorder="1" applyAlignment="1">
      <alignment horizontal="right" vertical="center"/>
      <protection/>
    </xf>
    <xf numFmtId="3" fontId="61" fillId="0" borderId="25" xfId="115" applyNumberFormat="1" applyFont="1" applyFill="1" applyBorder="1" applyAlignment="1">
      <alignment horizontal="right" vertical="center"/>
      <protection/>
    </xf>
    <xf numFmtId="0" fontId="61" fillId="0" borderId="33" xfId="115" applyFont="1" applyFill="1" applyBorder="1" applyAlignment="1">
      <alignment horizontal="left" vertical="center"/>
      <protection/>
    </xf>
    <xf numFmtId="3" fontId="61" fillId="0" borderId="18" xfId="115" applyNumberFormat="1" applyFont="1" applyFill="1" applyBorder="1">
      <alignment/>
      <protection/>
    </xf>
    <xf numFmtId="3" fontId="61" fillId="0" borderId="25" xfId="115" applyNumberFormat="1" applyFont="1" applyFill="1" applyBorder="1">
      <alignment/>
      <protection/>
    </xf>
    <xf numFmtId="0" fontId="27" fillId="10" borderId="54" xfId="101" applyFont="1" applyFill="1" applyBorder="1" applyAlignment="1">
      <alignment horizontal="center" vertical="center" wrapText="1"/>
      <protection/>
    </xf>
    <xf numFmtId="0" fontId="111" fillId="10" borderId="18" xfId="104" applyFont="1" applyFill="1" applyBorder="1">
      <alignment/>
      <protection/>
    </xf>
    <xf numFmtId="0" fontId="45" fillId="10" borderId="18" xfId="104" applyFont="1" applyFill="1" applyBorder="1" applyAlignment="1">
      <alignment horizontal="left" vertical="distributed"/>
      <protection/>
    </xf>
    <xf numFmtId="3" fontId="45" fillId="10" borderId="18" xfId="104" applyNumberFormat="1" applyFont="1" applyFill="1" applyBorder="1" applyAlignment="1">
      <alignment vertical="distributed"/>
      <protection/>
    </xf>
    <xf numFmtId="0" fontId="58" fillId="0" borderId="0" xfId="0" applyFont="1" applyAlignment="1">
      <alignment/>
    </xf>
    <xf numFmtId="0" fontId="36" fillId="0" borderId="66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indent="1"/>
      <protection locked="0"/>
    </xf>
    <xf numFmtId="3" fontId="30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3" xfId="0" applyFont="1" applyBorder="1" applyAlignment="1" applyProtection="1">
      <alignment horizontal="left" vertical="center" indent="1"/>
      <protection locked="0"/>
    </xf>
    <xf numFmtId="0" fontId="30" fillId="0" borderId="35" xfId="0" applyFont="1" applyBorder="1" applyAlignment="1">
      <alignment horizontal="right" vertical="center" indent="1"/>
    </xf>
    <xf numFmtId="164" fontId="58" fillId="28" borderId="72" xfId="0" applyNumberFormat="1" applyFont="1" applyFill="1" applyBorder="1" applyAlignment="1">
      <alignment horizontal="left" vertical="center" wrapText="1" indent="2"/>
    </xf>
    <xf numFmtId="3" fontId="37" fillId="0" borderId="22" xfId="0" applyNumberFormat="1" applyFont="1" applyFill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wrapText="1" indent="1"/>
      <protection locked="0"/>
    </xf>
    <xf numFmtId="3" fontId="27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3" xfId="0" applyFont="1" applyBorder="1" applyAlignment="1" applyProtection="1">
      <alignment horizontal="left" vertical="center" wrapText="1" indent="1"/>
      <protection locked="0"/>
    </xf>
    <xf numFmtId="0" fontId="27" fillId="0" borderId="73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7" fillId="0" borderId="14" xfId="0" applyFont="1" applyBorder="1" applyAlignment="1" applyProtection="1">
      <alignment horizontal="left" vertical="center" indent="1"/>
      <protection locked="0"/>
    </xf>
    <xf numFmtId="3" fontId="27" fillId="0" borderId="27" xfId="0" applyNumberFormat="1" applyFont="1" applyBorder="1" applyAlignment="1" applyProtection="1">
      <alignment horizontal="right" vertical="center" indent="1"/>
      <protection locked="0"/>
    </xf>
    <xf numFmtId="0" fontId="30" fillId="0" borderId="57" xfId="0" applyFont="1" applyBorder="1" applyAlignment="1" applyProtection="1">
      <alignment horizontal="left" vertical="center" indent="1"/>
      <protection locked="0"/>
    </xf>
    <xf numFmtId="3" fontId="30" fillId="0" borderId="74" xfId="0" applyNumberFormat="1" applyFont="1" applyBorder="1" applyAlignment="1" applyProtection="1">
      <alignment horizontal="right" vertical="center" indent="1"/>
      <protection locked="0"/>
    </xf>
    <xf numFmtId="0" fontId="0" fillId="0" borderId="0" xfId="107" applyFont="1" applyFill="1" applyAlignment="1">
      <alignment horizontal="center" vertical="center" wrapText="1"/>
      <protection/>
    </xf>
    <xf numFmtId="0" fontId="21" fillId="0" borderId="0" xfId="107" applyFont="1" applyAlignment="1">
      <alignment horizontal="center" wrapText="1"/>
      <protection/>
    </xf>
    <xf numFmtId="0" fontId="0" fillId="0" borderId="0" xfId="107" applyFill="1" applyAlignment="1">
      <alignment vertical="center" wrapText="1"/>
      <protection/>
    </xf>
    <xf numFmtId="0" fontId="27" fillId="0" borderId="0" xfId="107" applyFont="1" applyAlignment="1">
      <alignment wrapText="1"/>
      <protection/>
    </xf>
    <xf numFmtId="164" fontId="44" fillId="0" borderId="0" xfId="107" applyNumberFormat="1" applyFont="1" applyFill="1" applyAlignment="1">
      <alignment horizontal="center" vertical="center" wrapText="1"/>
      <protection/>
    </xf>
    <xf numFmtId="0" fontId="37" fillId="0" borderId="0" xfId="107" applyFont="1" applyAlignment="1">
      <alignment horizontal="center" wrapText="1"/>
      <protection/>
    </xf>
    <xf numFmtId="164" fontId="44" fillId="0" borderId="0" xfId="107" applyNumberFormat="1" applyFont="1" applyFill="1" applyAlignment="1">
      <alignment vertical="center" wrapText="1"/>
      <protection/>
    </xf>
    <xf numFmtId="164" fontId="28" fillId="0" borderId="0" xfId="107" applyNumberFormat="1" applyFont="1" applyFill="1" applyAlignment="1">
      <alignment horizontal="center" vertical="center"/>
      <protection/>
    </xf>
    <xf numFmtId="164" fontId="106" fillId="0" borderId="0" xfId="107" applyNumberFormat="1" applyFont="1" applyFill="1" applyAlignment="1">
      <alignment vertical="center" wrapText="1"/>
      <protection/>
    </xf>
    <xf numFmtId="164" fontId="39" fillId="0" borderId="0" xfId="107" applyNumberFormat="1" applyFont="1" applyFill="1" applyAlignment="1" applyProtection="1">
      <alignment vertical="center"/>
      <protection/>
    </xf>
    <xf numFmtId="164" fontId="41" fillId="0" borderId="18" xfId="107" applyNumberFormat="1" applyFont="1" applyFill="1" applyBorder="1" applyAlignment="1" applyProtection="1">
      <alignment horizontal="center" vertical="center"/>
      <protection/>
    </xf>
    <xf numFmtId="164" fontId="39" fillId="0" borderId="0" xfId="107" applyNumberFormat="1" applyFont="1" applyFill="1" applyAlignment="1" applyProtection="1">
      <alignment horizontal="center" vertical="center"/>
      <protection/>
    </xf>
    <xf numFmtId="164" fontId="34" fillId="0" borderId="17" xfId="107" applyNumberFormat="1" applyFont="1" applyFill="1" applyBorder="1" applyAlignment="1" applyProtection="1">
      <alignment horizontal="center" vertical="center" wrapText="1"/>
      <protection/>
    </xf>
    <xf numFmtId="164" fontId="34" fillId="0" borderId="18" xfId="107" applyNumberFormat="1" applyFont="1" applyFill="1" applyBorder="1" applyAlignment="1" applyProtection="1">
      <alignment horizontal="center" vertical="center" wrapText="1"/>
      <protection/>
    </xf>
    <xf numFmtId="164" fontId="34" fillId="0" borderId="25" xfId="107" applyNumberFormat="1" applyFont="1" applyFill="1" applyBorder="1" applyAlignment="1" applyProtection="1">
      <alignment horizontal="center" vertical="center" wrapText="1"/>
      <protection/>
    </xf>
    <xf numFmtId="164" fontId="39" fillId="0" borderId="0" xfId="107" applyNumberFormat="1" applyFont="1" applyFill="1" applyAlignment="1" applyProtection="1">
      <alignment horizontal="center" vertical="center" wrapText="1"/>
      <protection/>
    </xf>
    <xf numFmtId="164" fontId="34" fillId="0" borderId="18" xfId="107" applyNumberFormat="1" applyFont="1" applyFill="1" applyBorder="1" applyAlignment="1" applyProtection="1">
      <alignment horizontal="left" vertical="center" wrapText="1" indent="1"/>
      <protection/>
    </xf>
    <xf numFmtId="166" fontId="28" fillId="0" borderId="18" xfId="68" applyNumberFormat="1" applyFont="1" applyFill="1" applyBorder="1" applyAlignment="1" applyProtection="1">
      <alignment horizontal="center" vertical="center" wrapText="1"/>
      <protection locked="0"/>
    </xf>
    <xf numFmtId="166" fontId="28" fillId="0" borderId="18" xfId="68" applyNumberFormat="1" applyFont="1" applyFill="1" applyBorder="1" applyAlignment="1" applyProtection="1">
      <alignment vertical="center" wrapText="1"/>
      <protection/>
    </xf>
    <xf numFmtId="166" fontId="28" fillId="0" borderId="25" xfId="68" applyNumberFormat="1" applyFont="1" applyFill="1" applyBorder="1" applyAlignment="1" applyProtection="1">
      <alignment vertical="center" wrapText="1"/>
      <protection/>
    </xf>
    <xf numFmtId="166" fontId="0" fillId="0" borderId="18" xfId="68" applyNumberFormat="1" applyFont="1" applyFill="1" applyBorder="1" applyAlignment="1" applyProtection="1">
      <alignment horizontal="center" vertical="center" wrapText="1"/>
      <protection locked="0"/>
    </xf>
    <xf numFmtId="166" fontId="31" fillId="0" borderId="18" xfId="68" applyNumberFormat="1" applyFont="1" applyFill="1" applyBorder="1" applyAlignment="1" applyProtection="1">
      <alignment horizontal="center" vertical="center" wrapText="1"/>
      <protection locked="0"/>
    </xf>
    <xf numFmtId="166" fontId="34" fillId="0" borderId="18" xfId="68" applyNumberFormat="1" applyFont="1" applyFill="1" applyBorder="1" applyAlignment="1" applyProtection="1">
      <alignment vertical="center" wrapText="1"/>
      <protection/>
    </xf>
    <xf numFmtId="166" fontId="34" fillId="0" borderId="25" xfId="68" applyNumberFormat="1" applyFont="1" applyFill="1" applyBorder="1" applyAlignment="1" applyProtection="1">
      <alignment vertical="center" wrapText="1"/>
      <protection/>
    </xf>
    <xf numFmtId="164" fontId="28" fillId="0" borderId="18" xfId="107" applyNumberFormat="1" applyFont="1" applyFill="1" applyBorder="1" applyAlignment="1" applyProtection="1">
      <alignment horizontal="left" vertical="center" wrapText="1" indent="1"/>
      <protection locked="0"/>
    </xf>
    <xf numFmtId="166" fontId="28" fillId="0" borderId="18" xfId="68" applyNumberFormat="1" applyFont="1" applyFill="1" applyBorder="1" applyAlignment="1" applyProtection="1">
      <alignment vertical="center" wrapText="1"/>
      <protection locked="0"/>
    </xf>
    <xf numFmtId="164" fontId="34" fillId="0" borderId="18" xfId="107" applyNumberFormat="1" applyFont="1" applyFill="1" applyBorder="1" applyAlignment="1" applyProtection="1">
      <alignment horizontal="left" vertical="center" wrapText="1" indent="1"/>
      <protection/>
    </xf>
    <xf numFmtId="166" fontId="0" fillId="0" borderId="18" xfId="68" applyNumberFormat="1" applyFont="1" applyFill="1" applyBorder="1" applyAlignment="1" applyProtection="1">
      <alignment horizontal="center" vertical="center" wrapText="1"/>
      <protection locked="0"/>
    </xf>
    <xf numFmtId="166" fontId="28" fillId="0" borderId="18" xfId="68" applyNumberFormat="1" applyFont="1" applyFill="1" applyBorder="1" applyAlignment="1" applyProtection="1">
      <alignment vertical="center" wrapText="1"/>
      <protection/>
    </xf>
    <xf numFmtId="166" fontId="28" fillId="0" borderId="25" xfId="68" applyNumberFormat="1" applyFont="1" applyFill="1" applyBorder="1" applyAlignment="1" applyProtection="1">
      <alignment vertical="center" wrapText="1"/>
      <protection/>
    </xf>
    <xf numFmtId="166" fontId="33" fillId="29" borderId="14" xfId="68" applyNumberFormat="1" applyFont="1" applyFill="1" applyBorder="1" applyAlignment="1" applyProtection="1">
      <alignment horizontal="left" vertical="center" wrapText="1" indent="2"/>
      <protection/>
    </xf>
    <xf numFmtId="166" fontId="33" fillId="0" borderId="14" xfId="68" applyNumberFormat="1" applyFont="1" applyFill="1" applyBorder="1" applyAlignment="1" applyProtection="1">
      <alignment vertical="center" wrapText="1"/>
      <protection/>
    </xf>
    <xf numFmtId="166" fontId="33" fillId="0" borderId="27" xfId="68" applyNumberFormat="1" applyFont="1" applyFill="1" applyBorder="1" applyAlignment="1" applyProtection="1">
      <alignment vertical="center" wrapText="1"/>
      <protection/>
    </xf>
    <xf numFmtId="164" fontId="33" fillId="0" borderId="0" xfId="107" applyNumberFormat="1" applyFont="1" applyFill="1" applyAlignment="1" applyProtection="1">
      <alignment vertical="center" wrapText="1"/>
      <protection/>
    </xf>
    <xf numFmtId="0" fontId="31" fillId="0" borderId="20" xfId="107" applyFont="1" applyFill="1" applyBorder="1" applyAlignment="1">
      <alignment horizontal="center" vertical="center" wrapText="1"/>
      <protection/>
    </xf>
    <xf numFmtId="0" fontId="31" fillId="0" borderId="21" xfId="107" applyFont="1" applyFill="1" applyBorder="1" applyAlignment="1" applyProtection="1">
      <alignment horizontal="center" vertical="center" wrapText="1"/>
      <protection/>
    </xf>
    <xf numFmtId="0" fontId="31" fillId="0" borderId="22" xfId="107" applyFont="1" applyFill="1" applyBorder="1" applyAlignment="1" applyProtection="1">
      <alignment horizontal="center" vertical="center" wrapText="1"/>
      <protection/>
    </xf>
    <xf numFmtId="0" fontId="31" fillId="0" borderId="0" xfId="107" applyFont="1" applyFill="1" applyAlignment="1">
      <alignment horizontal="center" vertical="center" wrapText="1"/>
      <protection/>
    </xf>
    <xf numFmtId="0" fontId="0" fillId="0" borderId="15" xfId="107" applyFont="1" applyFill="1" applyBorder="1" applyAlignment="1">
      <alignment horizontal="center" vertical="center" wrapText="1"/>
      <protection/>
    </xf>
    <xf numFmtId="0" fontId="58" fillId="0" borderId="54" xfId="107" applyFont="1" applyFill="1" applyBorder="1" applyAlignment="1" applyProtection="1">
      <alignment horizontal="left" vertical="center" wrapText="1" indent="1"/>
      <protection/>
    </xf>
    <xf numFmtId="166" fontId="0" fillId="0" borderId="54" xfId="6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107" applyFont="1" applyFill="1" applyBorder="1" applyAlignment="1">
      <alignment horizontal="center" vertical="center" wrapText="1"/>
      <protection/>
    </xf>
    <xf numFmtId="0" fontId="58" fillId="0" borderId="33" xfId="107" applyFont="1" applyFill="1" applyBorder="1" applyAlignment="1" applyProtection="1">
      <alignment horizontal="left" vertical="center" wrapText="1" indent="1"/>
      <protection/>
    </xf>
    <xf numFmtId="166" fontId="0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107" applyFont="1" applyFill="1" applyBorder="1" applyAlignment="1" applyProtection="1">
      <alignment vertical="center" wrapText="1"/>
      <protection locked="0"/>
    </xf>
    <xf numFmtId="164" fontId="0" fillId="0" borderId="18" xfId="107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107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107" applyFont="1" applyFill="1" applyBorder="1" applyAlignment="1" applyProtection="1">
      <alignment vertical="center" wrapText="1"/>
      <protection locked="0"/>
    </xf>
    <xf numFmtId="0" fontId="31" fillId="0" borderId="65" xfId="107" applyFont="1" applyFill="1" applyBorder="1" applyAlignment="1" applyProtection="1">
      <alignment vertical="center" wrapText="1"/>
      <protection/>
    </xf>
    <xf numFmtId="164" fontId="31" fillId="0" borderId="65" xfId="107" applyNumberFormat="1" applyFont="1" applyFill="1" applyBorder="1" applyAlignment="1" applyProtection="1">
      <alignment vertical="center" wrapText="1"/>
      <protection/>
    </xf>
    <xf numFmtId="1" fontId="31" fillId="0" borderId="75" xfId="107" applyNumberFormat="1" applyFont="1" applyFill="1" applyBorder="1" applyAlignment="1" applyProtection="1">
      <alignment vertical="center" wrapText="1"/>
      <protection/>
    </xf>
    <xf numFmtId="0" fontId="0" fillId="0" borderId="0" xfId="107" applyFont="1" applyFill="1" applyAlignment="1">
      <alignment horizontal="right" vertical="center" wrapText="1"/>
      <protection/>
    </xf>
    <xf numFmtId="0" fontId="0" fillId="0" borderId="0" xfId="107" applyFont="1" applyFill="1" applyAlignment="1">
      <alignment vertical="center" wrapText="1"/>
      <protection/>
    </xf>
    <xf numFmtId="0" fontId="0" fillId="0" borderId="0" xfId="107" applyFill="1" applyAlignment="1">
      <alignment horizontal="center" vertical="center" wrapText="1"/>
      <protection/>
    </xf>
    <xf numFmtId="0" fontId="31" fillId="0" borderId="66" xfId="107" applyFont="1" applyFill="1" applyBorder="1" applyAlignment="1">
      <alignment horizontal="center" vertical="center" wrapText="1"/>
      <protection/>
    </xf>
    <xf numFmtId="0" fontId="31" fillId="0" borderId="29" xfId="107" applyFont="1" applyFill="1" applyBorder="1" applyAlignment="1" applyProtection="1">
      <alignment horizontal="center" vertical="center" wrapText="1"/>
      <protection/>
    </xf>
    <xf numFmtId="0" fontId="31" fillId="0" borderId="30" xfId="107" applyFont="1" applyFill="1" applyBorder="1" applyAlignment="1" applyProtection="1">
      <alignment horizontal="center" vertical="center" wrapText="1"/>
      <protection/>
    </xf>
    <xf numFmtId="0" fontId="31" fillId="0" borderId="64" xfId="107" applyFont="1" applyFill="1" applyBorder="1" applyAlignment="1">
      <alignment horizontal="center" vertical="center" wrapText="1"/>
      <protection/>
    </xf>
    <xf numFmtId="0" fontId="31" fillId="0" borderId="65" xfId="107" applyFont="1" applyFill="1" applyBorder="1" applyAlignment="1" applyProtection="1">
      <alignment horizontal="center" vertical="center" wrapText="1"/>
      <protection/>
    </xf>
    <xf numFmtId="0" fontId="31" fillId="0" borderId="75" xfId="107" applyFont="1" applyFill="1" applyBorder="1" applyAlignment="1" applyProtection="1">
      <alignment horizontal="center" vertical="center" wrapText="1"/>
      <protection/>
    </xf>
    <xf numFmtId="0" fontId="31" fillId="0" borderId="64" xfId="107" applyFont="1" applyFill="1" applyBorder="1" applyAlignment="1">
      <alignment horizontal="center" vertical="center" wrapText="1"/>
      <protection/>
    </xf>
    <xf numFmtId="0" fontId="102" fillId="25" borderId="18" xfId="115" applyFont="1" applyFill="1" applyBorder="1" applyAlignment="1">
      <alignment vertical="center" wrapText="1"/>
      <protection/>
    </xf>
    <xf numFmtId="0" fontId="16" fillId="25" borderId="18" xfId="115" applyFont="1" applyFill="1" applyBorder="1" applyAlignment="1">
      <alignment horizontal="left" vertical="center"/>
      <protection/>
    </xf>
    <xf numFmtId="1" fontId="16" fillId="0" borderId="18" xfId="115" applyNumberFormat="1" applyFont="1" applyFill="1" applyBorder="1" applyAlignment="1">
      <alignment horizontal="center" vertical="center"/>
      <protection/>
    </xf>
    <xf numFmtId="1" fontId="16" fillId="25" borderId="18" xfId="115" applyNumberFormat="1" applyFont="1" applyFill="1" applyBorder="1" applyAlignment="1">
      <alignment horizontal="center" vertical="center"/>
      <protection/>
    </xf>
    <xf numFmtId="1" fontId="21" fillId="0" borderId="18" xfId="115" applyNumberFormat="1" applyFont="1" applyBorder="1" applyAlignment="1">
      <alignment horizontal="center" vertical="center"/>
      <protection/>
    </xf>
    <xf numFmtId="1" fontId="59" fillId="0" borderId="18" xfId="115" applyNumberFormat="1" applyFont="1" applyBorder="1" applyAlignment="1">
      <alignment horizontal="center" vertical="center"/>
      <protection/>
    </xf>
    <xf numFmtId="0" fontId="96" fillId="25" borderId="18" xfId="115" applyFont="1" applyFill="1" applyBorder="1" applyAlignment="1">
      <alignment horizontal="center" vertical="center"/>
      <protection/>
    </xf>
    <xf numFmtId="0" fontId="113" fillId="25" borderId="18" xfId="115" applyFont="1" applyFill="1" applyBorder="1" applyAlignment="1">
      <alignment horizontal="center" vertical="center"/>
      <protection/>
    </xf>
    <xf numFmtId="3" fontId="16" fillId="0" borderId="18" xfId="115" applyNumberFormat="1" applyFont="1" applyBorder="1">
      <alignment/>
      <protection/>
    </xf>
    <xf numFmtId="3" fontId="21" fillId="0" borderId="18" xfId="115" applyNumberFormat="1" applyFont="1" applyBorder="1">
      <alignment/>
      <protection/>
    </xf>
    <xf numFmtId="0" fontId="16" fillId="25" borderId="33" xfId="115" applyFont="1" applyFill="1" applyBorder="1" applyAlignment="1">
      <alignment horizontal="left" vertical="center"/>
      <protection/>
    </xf>
    <xf numFmtId="0" fontId="16" fillId="25" borderId="33" xfId="115" applyFont="1" applyFill="1" applyBorder="1" applyAlignment="1">
      <alignment horizontal="left" vertical="center" wrapText="1"/>
      <protection/>
    </xf>
    <xf numFmtId="0" fontId="61" fillId="25" borderId="33" xfId="115" applyFont="1" applyFill="1" applyBorder="1" applyAlignment="1">
      <alignment horizontal="center" vertical="center"/>
      <protection/>
    </xf>
    <xf numFmtId="0" fontId="95" fillId="25" borderId="18" xfId="115" applyFont="1" applyFill="1" applyBorder="1" applyAlignment="1">
      <alignment horizontal="left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1" fillId="0" borderId="2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28" fillId="0" borderId="19" xfId="0" applyFont="1" applyFill="1" applyBorder="1" applyAlignment="1" applyProtection="1">
      <alignment horizontal="left" vertical="center" wrapText="1"/>
      <protection locked="0"/>
    </xf>
    <xf numFmtId="0" fontId="28" fillId="0" borderId="18" xfId="0" applyFont="1" applyFill="1" applyBorder="1" applyAlignment="1" applyProtection="1">
      <alignment horizontal="left" vertical="center" wrapText="1"/>
      <protection locked="0"/>
    </xf>
    <xf numFmtId="0" fontId="28" fillId="0" borderId="23" xfId="0" applyFont="1" applyFill="1" applyBorder="1" applyAlignment="1" applyProtection="1">
      <alignment horizontal="right" vertical="center" wrapText="1" indent="1"/>
      <protection locked="0"/>
    </xf>
    <xf numFmtId="0" fontId="28" fillId="0" borderId="17" xfId="0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 applyProtection="1">
      <alignment horizontal="center" vertical="center" wrapText="1"/>
      <protection/>
    </xf>
    <xf numFmtId="3" fontId="28" fillId="0" borderId="19" xfId="0" applyNumberFormat="1" applyFont="1" applyFill="1" applyBorder="1" applyAlignment="1" applyProtection="1">
      <alignment vertical="center" wrapText="1"/>
      <protection locked="0"/>
    </xf>
    <xf numFmtId="3" fontId="28" fillId="0" borderId="19" xfId="68" applyNumberFormat="1" applyFont="1" applyFill="1" applyBorder="1" applyAlignment="1" applyProtection="1">
      <alignment vertical="center" wrapText="1"/>
      <protection locked="0"/>
    </xf>
    <xf numFmtId="3" fontId="28" fillId="0" borderId="19" xfId="0" applyNumberFormat="1" applyFont="1" applyFill="1" applyBorder="1" applyAlignment="1" applyProtection="1">
      <alignment vertical="center" wrapText="1"/>
      <protection/>
    </xf>
    <xf numFmtId="3" fontId="28" fillId="0" borderId="24" xfId="0" applyNumberFormat="1" applyFont="1" applyFill="1" applyBorder="1" applyAlignment="1" applyProtection="1">
      <alignment vertical="center" wrapText="1"/>
      <protection locked="0"/>
    </xf>
    <xf numFmtId="3" fontId="28" fillId="0" borderId="18" xfId="0" applyNumberFormat="1" applyFont="1" applyFill="1" applyBorder="1" applyAlignment="1" applyProtection="1">
      <alignment vertical="center" wrapText="1"/>
      <protection locked="0"/>
    </xf>
    <xf numFmtId="3" fontId="28" fillId="0" borderId="18" xfId="68" applyNumberFormat="1" applyFont="1" applyFill="1" applyBorder="1" applyAlignment="1" applyProtection="1">
      <alignment vertical="center" wrapText="1"/>
      <protection locked="0"/>
    </xf>
    <xf numFmtId="3" fontId="28" fillId="0" borderId="25" xfId="68" applyNumberFormat="1" applyFont="1" applyFill="1" applyBorder="1" applyAlignment="1" applyProtection="1">
      <alignment vertical="center" wrapText="1"/>
      <protection locked="0"/>
    </xf>
    <xf numFmtId="3" fontId="28" fillId="0" borderId="25" xfId="0" applyNumberFormat="1" applyFont="1" applyFill="1" applyBorder="1" applyAlignment="1" applyProtection="1">
      <alignment vertical="center" wrapText="1"/>
      <protection locked="0"/>
    </xf>
    <xf numFmtId="3" fontId="34" fillId="0" borderId="21" xfId="0" applyNumberFormat="1" applyFont="1" applyFill="1" applyBorder="1" applyAlignment="1" applyProtection="1">
      <alignment vertical="center" wrapText="1"/>
      <protection/>
    </xf>
    <xf numFmtId="3" fontId="34" fillId="0" borderId="22" xfId="0" applyNumberFormat="1" applyFont="1" applyFill="1" applyBorder="1" applyAlignment="1" applyProtection="1">
      <alignment vertical="center" wrapText="1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0" fontId="35" fillId="0" borderId="22" xfId="0" applyFont="1" applyFill="1" applyBorder="1" applyAlignment="1" applyProtection="1">
      <alignment horizontal="center" vertical="center" wrapText="1"/>
      <protection/>
    </xf>
    <xf numFmtId="0" fontId="28" fillId="0" borderId="18" xfId="109" applyFont="1" applyFill="1" applyBorder="1" applyAlignment="1">
      <alignment horizontal="left" vertical="center" wrapText="1" indent="1"/>
      <protection/>
    </xf>
    <xf numFmtId="0" fontId="28" fillId="0" borderId="62" xfId="109" applyFont="1" applyFill="1" applyBorder="1" applyAlignment="1">
      <alignment horizontal="left" vertical="center" wrapText="1" indent="1"/>
      <protection/>
    </xf>
    <xf numFmtId="173" fontId="34" fillId="0" borderId="15" xfId="109" applyNumberFormat="1" applyFont="1" applyFill="1" applyBorder="1" applyAlignment="1">
      <alignment horizontal="center" vertical="center"/>
      <protection/>
    </xf>
    <xf numFmtId="0" fontId="34" fillId="0" borderId="16" xfId="109" applyFont="1" applyFill="1" applyBorder="1" applyAlignment="1">
      <alignment horizontal="left" vertical="center" wrapText="1" indent="1"/>
      <protection/>
    </xf>
    <xf numFmtId="173" fontId="92" fillId="0" borderId="20" xfId="109" applyNumberFormat="1" applyFont="1" applyFill="1" applyBorder="1" applyAlignment="1">
      <alignment horizontal="center" vertical="center"/>
      <protection/>
    </xf>
    <xf numFmtId="0" fontId="92" fillId="0" borderId="21" xfId="109" applyFont="1" applyFill="1" applyBorder="1" applyAlignment="1">
      <alignment horizontal="left" vertical="center" wrapText="1" indent="1"/>
      <protection/>
    </xf>
    <xf numFmtId="173" fontId="34" fillId="0" borderId="76" xfId="109" applyNumberFormat="1" applyFont="1" applyFill="1" applyBorder="1" applyAlignment="1">
      <alignment horizontal="center" vertical="center"/>
      <protection/>
    </xf>
    <xf numFmtId="0" fontId="34" fillId="0" borderId="34" xfId="109" applyFont="1" applyFill="1" applyBorder="1" applyAlignment="1">
      <alignment horizontal="left" vertical="center" wrapText="1" indent="1"/>
      <protection/>
    </xf>
    <xf numFmtId="0" fontId="115" fillId="0" borderId="0" xfId="109" applyFont="1" applyFill="1" applyBorder="1" applyAlignment="1">
      <alignment vertical="center"/>
      <protection/>
    </xf>
    <xf numFmtId="0" fontId="115" fillId="0" borderId="0" xfId="109" applyFont="1" applyFill="1" applyAlignment="1">
      <alignment vertical="center"/>
      <protection/>
    </xf>
    <xf numFmtId="3" fontId="28" fillId="0" borderId="16" xfId="109" applyNumberFormat="1" applyFont="1" applyFill="1" applyBorder="1" applyAlignment="1" applyProtection="1">
      <alignment horizontal="right" vertical="center"/>
      <protection locked="0"/>
    </xf>
    <xf numFmtId="3" fontId="28" fillId="0" borderId="16" xfId="70" applyNumberFormat="1" applyFont="1" applyFill="1" applyBorder="1" applyAlignment="1" applyProtection="1">
      <alignment horizontal="right" vertical="center"/>
      <protection locked="0"/>
    </xf>
    <xf numFmtId="3" fontId="28" fillId="0" borderId="16" xfId="109" applyNumberFormat="1" applyFont="1" applyFill="1" applyBorder="1" applyAlignment="1">
      <alignment horizontal="right" vertical="center"/>
      <protection/>
    </xf>
    <xf numFmtId="3" fontId="28" fillId="0" borderId="16" xfId="70" applyNumberFormat="1" applyFont="1" applyFill="1" applyBorder="1" applyAlignment="1" applyProtection="1" quotePrefix="1">
      <alignment horizontal="right" vertical="center"/>
      <protection locked="0"/>
    </xf>
    <xf numFmtId="3" fontId="28" fillId="0" borderId="18" xfId="109" applyNumberFormat="1" applyFont="1" applyFill="1" applyBorder="1" applyAlignment="1" applyProtection="1">
      <alignment horizontal="right" vertical="center"/>
      <protection locked="0"/>
    </xf>
    <xf numFmtId="3" fontId="28" fillId="0" borderId="18" xfId="70" applyNumberFormat="1" applyFont="1" applyFill="1" applyBorder="1" applyAlignment="1" applyProtection="1">
      <alignment horizontal="right" vertical="center"/>
      <protection locked="0"/>
    </xf>
    <xf numFmtId="3" fontId="28" fillId="0" borderId="18" xfId="109" applyNumberFormat="1" applyFont="1" applyFill="1" applyBorder="1" applyAlignment="1">
      <alignment horizontal="right" vertical="center"/>
      <protection/>
    </xf>
    <xf numFmtId="3" fontId="28" fillId="0" borderId="18" xfId="70" applyNumberFormat="1" applyFont="1" applyFill="1" applyBorder="1" applyAlignment="1" applyProtection="1" quotePrefix="1">
      <alignment horizontal="right" vertical="center"/>
      <protection locked="0"/>
    </xf>
    <xf numFmtId="3" fontId="92" fillId="0" borderId="21" xfId="109" applyNumberFormat="1" applyFont="1" applyFill="1" applyBorder="1" applyAlignment="1" applyProtection="1">
      <alignment horizontal="right" vertical="center"/>
      <protection/>
    </xf>
    <xf numFmtId="3" fontId="28" fillId="0" borderId="19" xfId="109" applyNumberFormat="1" applyFont="1" applyFill="1" applyBorder="1" applyAlignment="1" applyProtection="1">
      <alignment horizontal="right" vertical="center"/>
      <protection locked="0"/>
    </xf>
    <xf numFmtId="3" fontId="28" fillId="0" borderId="19" xfId="70" applyNumberFormat="1" applyFont="1" applyFill="1" applyBorder="1" applyAlignment="1" applyProtection="1">
      <alignment horizontal="right" vertical="center"/>
      <protection locked="0"/>
    </xf>
    <xf numFmtId="3" fontId="28" fillId="0" borderId="19" xfId="109" applyNumberFormat="1" applyFont="1" applyFill="1" applyBorder="1" applyAlignment="1">
      <alignment horizontal="right" vertical="center"/>
      <protection/>
    </xf>
    <xf numFmtId="3" fontId="28" fillId="0" borderId="19" xfId="70" applyNumberFormat="1" applyFont="1" applyFill="1" applyBorder="1" applyAlignment="1" applyProtection="1" quotePrefix="1">
      <alignment horizontal="right" vertical="center"/>
      <protection locked="0"/>
    </xf>
    <xf numFmtId="3" fontId="28" fillId="0" borderId="62" xfId="109" applyNumberFormat="1" applyFont="1" applyFill="1" applyBorder="1" applyAlignment="1" applyProtection="1">
      <alignment horizontal="right" vertical="center"/>
      <protection locked="0"/>
    </xf>
    <xf numFmtId="3" fontId="28" fillId="0" borderId="62" xfId="70" applyNumberFormat="1" applyFont="1" applyFill="1" applyBorder="1" applyAlignment="1" applyProtection="1">
      <alignment horizontal="right" vertical="center"/>
      <protection locked="0"/>
    </xf>
    <xf numFmtId="3" fontId="28" fillId="0" borderId="62" xfId="109" applyNumberFormat="1" applyFont="1" applyFill="1" applyBorder="1" applyAlignment="1">
      <alignment horizontal="right" vertical="center"/>
      <protection/>
    </xf>
    <xf numFmtId="3" fontId="28" fillId="0" borderId="62" xfId="70" applyNumberFormat="1" applyFont="1" applyFill="1" applyBorder="1" applyAlignment="1" applyProtection="1" quotePrefix="1">
      <alignment horizontal="right" vertical="center"/>
      <protection locked="0"/>
    </xf>
    <xf numFmtId="3" fontId="34" fillId="0" borderId="16" xfId="109" applyNumberFormat="1" applyFont="1" applyFill="1" applyBorder="1" applyAlignment="1" applyProtection="1">
      <alignment horizontal="right" vertical="center"/>
      <protection locked="0"/>
    </xf>
    <xf numFmtId="3" fontId="34" fillId="0" borderId="34" xfId="109" applyNumberFormat="1" applyFont="1" applyFill="1" applyBorder="1" applyAlignment="1" applyProtection="1">
      <alignment horizontal="right" vertical="center"/>
      <protection locked="0"/>
    </xf>
    <xf numFmtId="3" fontId="34" fillId="0" borderId="34" xfId="70" applyNumberFormat="1" applyFont="1" applyFill="1" applyBorder="1" applyAlignment="1" applyProtection="1">
      <alignment horizontal="right" vertical="center"/>
      <protection locked="0"/>
    </xf>
    <xf numFmtId="3" fontId="34" fillId="0" borderId="34" xfId="109" applyNumberFormat="1" applyFont="1" applyFill="1" applyBorder="1" applyAlignment="1">
      <alignment horizontal="right" vertical="center"/>
      <protection/>
    </xf>
    <xf numFmtId="3" fontId="34" fillId="0" borderId="34" xfId="70" applyNumberFormat="1" applyFont="1" applyFill="1" applyBorder="1" applyAlignment="1" applyProtection="1" quotePrefix="1">
      <alignment horizontal="right" vertical="center"/>
      <protection locked="0"/>
    </xf>
    <xf numFmtId="3" fontId="28" fillId="0" borderId="14" xfId="109" applyNumberFormat="1" applyFont="1" applyFill="1" applyBorder="1" applyAlignment="1" applyProtection="1">
      <alignment horizontal="right" vertical="center"/>
      <protection locked="0"/>
    </xf>
    <xf numFmtId="3" fontId="28" fillId="0" borderId="14" xfId="70" applyNumberFormat="1" applyFont="1" applyFill="1" applyBorder="1" applyAlignment="1" applyProtection="1">
      <alignment horizontal="right" vertical="center"/>
      <protection locked="0"/>
    </xf>
    <xf numFmtId="3" fontId="28" fillId="0" borderId="14" xfId="109" applyNumberFormat="1" applyFont="1" applyFill="1" applyBorder="1" applyAlignment="1">
      <alignment horizontal="right" vertical="center"/>
      <protection/>
    </xf>
    <xf numFmtId="3" fontId="28" fillId="0" borderId="14" xfId="70" applyNumberFormat="1" applyFont="1" applyFill="1" applyBorder="1" applyAlignment="1" applyProtection="1" quotePrefix="1">
      <alignment horizontal="right" vertical="center"/>
      <protection locked="0"/>
    </xf>
    <xf numFmtId="173" fontId="33" fillId="0" borderId="20" xfId="109" applyNumberFormat="1" applyFont="1" applyFill="1" applyBorder="1" applyAlignment="1">
      <alignment horizontal="center" vertical="center"/>
      <protection/>
    </xf>
    <xf numFmtId="0" fontId="33" fillId="0" borderId="21" xfId="109" applyFont="1" applyFill="1" applyBorder="1" applyAlignment="1">
      <alignment horizontal="left" vertical="center" wrapText="1" indent="1"/>
      <protection/>
    </xf>
    <xf numFmtId="3" fontId="33" fillId="0" borderId="21" xfId="109" applyNumberFormat="1" applyFont="1" applyFill="1" applyBorder="1" applyAlignment="1">
      <alignment horizontal="right" vertical="center"/>
      <protection/>
    </xf>
    <xf numFmtId="0" fontId="30" fillId="0" borderId="23" xfId="114" applyFont="1" applyFill="1" applyBorder="1" applyAlignment="1" applyProtection="1">
      <alignment vertical="center" wrapText="1"/>
      <protection/>
    </xf>
    <xf numFmtId="0" fontId="30" fillId="0" borderId="17" xfId="114" applyFont="1" applyFill="1" applyBorder="1" applyAlignment="1" applyProtection="1">
      <alignment vertical="center" wrapText="1"/>
      <protection/>
    </xf>
    <xf numFmtId="3" fontId="27" fillId="0" borderId="16" xfId="114" applyNumberFormat="1" applyFont="1" applyFill="1" applyBorder="1" applyAlignment="1" applyProtection="1">
      <alignment horizontal="right" vertical="center" wrapText="1"/>
      <protection locked="0"/>
    </xf>
    <xf numFmtId="3" fontId="30" fillId="0" borderId="19" xfId="114" applyNumberFormat="1" applyFont="1" applyFill="1" applyBorder="1" applyAlignment="1" applyProtection="1">
      <alignment horizontal="right" vertical="center" wrapText="1"/>
      <protection locked="0"/>
    </xf>
    <xf numFmtId="3" fontId="27" fillId="0" borderId="18" xfId="114" applyNumberFormat="1" applyFont="1" applyFill="1" applyBorder="1" applyAlignment="1" applyProtection="1">
      <alignment horizontal="right" vertical="center" wrapText="1"/>
      <protection/>
    </xf>
    <xf numFmtId="3" fontId="30" fillId="0" borderId="18" xfId="114" applyNumberFormat="1" applyFont="1" applyFill="1" applyBorder="1" applyAlignment="1" applyProtection="1">
      <alignment horizontal="right" vertical="center" wrapText="1"/>
      <protection/>
    </xf>
    <xf numFmtId="3" fontId="30" fillId="0" borderId="18" xfId="114" applyNumberFormat="1" applyFont="1" applyFill="1" applyBorder="1" applyAlignment="1" applyProtection="1">
      <alignment horizontal="right" vertical="center" wrapText="1"/>
      <protection/>
    </xf>
    <xf numFmtId="3" fontId="30" fillId="0" borderId="18" xfId="114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114" applyFont="1" applyFill="1" applyAlignment="1" applyProtection="1">
      <alignment vertical="center"/>
      <protection/>
    </xf>
    <xf numFmtId="3" fontId="27" fillId="0" borderId="18" xfId="114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114" applyFont="1" applyFill="1" applyAlignment="1" applyProtection="1">
      <alignment vertical="center"/>
      <protection/>
    </xf>
    <xf numFmtId="3" fontId="27" fillId="0" borderId="18" xfId="114" applyNumberFormat="1" applyFont="1" applyFill="1" applyBorder="1" applyAlignment="1" applyProtection="1">
      <alignment horizontal="right" vertical="center" wrapText="1"/>
      <protection/>
    </xf>
    <xf numFmtId="173" fontId="28" fillId="0" borderId="19" xfId="113" applyNumberFormat="1" applyFont="1" applyFill="1" applyBorder="1" applyAlignment="1" applyProtection="1">
      <alignment horizontal="center" vertical="center"/>
      <protection/>
    </xf>
    <xf numFmtId="0" fontId="36" fillId="0" borderId="17" xfId="114" applyFont="1" applyFill="1" applyBorder="1" applyAlignment="1" applyProtection="1">
      <alignment vertical="center" wrapText="1"/>
      <protection/>
    </xf>
    <xf numFmtId="3" fontId="36" fillId="0" borderId="18" xfId="114" applyNumberFormat="1" applyFont="1" applyFill="1" applyBorder="1" applyAlignment="1" applyProtection="1">
      <alignment horizontal="right" vertical="center" wrapText="1"/>
      <protection/>
    </xf>
    <xf numFmtId="0" fontId="90" fillId="0" borderId="0" xfId="114" applyFont="1" applyFill="1" applyAlignment="1" applyProtection="1">
      <alignment vertical="center"/>
      <protection/>
    </xf>
    <xf numFmtId="173" fontId="0" fillId="0" borderId="14" xfId="113" applyNumberFormat="1" applyFont="1" applyFill="1" applyBorder="1" applyAlignment="1" applyProtection="1">
      <alignment horizontal="center" vertical="center"/>
      <protection/>
    </xf>
    <xf numFmtId="0" fontId="24" fillId="0" borderId="13" xfId="114" applyFont="1" applyFill="1" applyBorder="1" applyAlignment="1" applyProtection="1">
      <alignment vertical="center" wrapText="1"/>
      <protection/>
    </xf>
    <xf numFmtId="173" fontId="116" fillId="0" borderId="14" xfId="113" applyNumberFormat="1" applyFont="1" applyFill="1" applyBorder="1" applyAlignment="1" applyProtection="1">
      <alignment horizontal="center" vertical="center"/>
      <protection/>
    </xf>
    <xf numFmtId="3" fontId="24" fillId="0" borderId="14" xfId="114" applyNumberFormat="1" applyFont="1" applyFill="1" applyBorder="1" applyAlignment="1" applyProtection="1">
      <alignment horizontal="right" vertical="center" wrapText="1"/>
      <protection/>
    </xf>
    <xf numFmtId="0" fontId="65" fillId="0" borderId="0" xfId="114" applyFont="1" applyFill="1" applyAlignment="1" applyProtection="1">
      <alignment vertical="center"/>
      <protection/>
    </xf>
    <xf numFmtId="173" fontId="35" fillId="0" borderId="19" xfId="113" applyNumberFormat="1" applyFont="1" applyFill="1" applyBorder="1" applyAlignment="1" applyProtection="1">
      <alignment horizontal="center" vertical="center"/>
      <protection/>
    </xf>
    <xf numFmtId="3" fontId="36" fillId="0" borderId="18" xfId="114" applyNumberFormat="1" applyFont="1" applyFill="1" applyBorder="1" applyAlignment="1" applyProtection="1">
      <alignment horizontal="right" vertical="center" wrapText="1"/>
      <protection locked="0"/>
    </xf>
    <xf numFmtId="49" fontId="34" fillId="0" borderId="17" xfId="113" applyNumberFormat="1" applyFont="1" applyFill="1" applyBorder="1" applyAlignment="1" applyProtection="1">
      <alignment horizontal="center" vertical="center" wrapText="1"/>
      <protection/>
    </xf>
    <xf numFmtId="49" fontId="34" fillId="0" borderId="18" xfId="113" applyNumberFormat="1" applyFont="1" applyFill="1" applyBorder="1" applyAlignment="1" applyProtection="1">
      <alignment horizontal="center" vertical="center"/>
      <protection/>
    </xf>
    <xf numFmtId="49" fontId="34" fillId="0" borderId="25" xfId="113" applyNumberFormat="1" applyFont="1" applyFill="1" applyBorder="1" applyAlignment="1" applyProtection="1">
      <alignment horizontal="center" vertical="center"/>
      <protection/>
    </xf>
    <xf numFmtId="173" fontId="35" fillId="0" borderId="18" xfId="113" applyNumberFormat="1" applyFont="1" applyFill="1" applyBorder="1" applyAlignment="1" applyProtection="1">
      <alignment horizontal="center" vertical="center"/>
      <protection/>
    </xf>
    <xf numFmtId="0" fontId="35" fillId="0" borderId="0" xfId="113" applyFont="1" applyFill="1" applyAlignment="1" applyProtection="1">
      <alignment vertical="center"/>
      <protection/>
    </xf>
    <xf numFmtId="3" fontId="28" fillId="0" borderId="18" xfId="113" applyNumberFormat="1" applyFont="1" applyFill="1" applyBorder="1" applyAlignment="1" applyProtection="1">
      <alignment vertical="center"/>
      <protection locked="0"/>
    </xf>
    <xf numFmtId="3" fontId="28" fillId="0" borderId="25" xfId="113" applyNumberFormat="1" applyFont="1" applyFill="1" applyBorder="1" applyAlignment="1" applyProtection="1">
      <alignment vertical="center"/>
      <protection locked="0"/>
    </xf>
    <xf numFmtId="3" fontId="41" fillId="0" borderId="18" xfId="113" applyNumberFormat="1" applyFont="1" applyFill="1" applyBorder="1" applyAlignment="1" applyProtection="1">
      <alignment vertical="center"/>
      <protection/>
    </xf>
    <xf numFmtId="3" fontId="41" fillId="0" borderId="25" xfId="113" applyNumberFormat="1" applyFont="1" applyFill="1" applyBorder="1" applyAlignment="1" applyProtection="1">
      <alignment vertical="center"/>
      <protection/>
    </xf>
    <xf numFmtId="3" fontId="28" fillId="0" borderId="18" xfId="113" applyNumberFormat="1" applyFont="1" applyFill="1" applyBorder="1" applyAlignment="1" applyProtection="1">
      <alignment vertical="center"/>
      <protection locked="0"/>
    </xf>
    <xf numFmtId="3" fontId="28" fillId="0" borderId="25" xfId="113" applyNumberFormat="1" applyFont="1" applyFill="1" applyBorder="1" applyAlignment="1" applyProtection="1">
      <alignment vertical="center"/>
      <protection locked="0"/>
    </xf>
    <xf numFmtId="3" fontId="41" fillId="0" borderId="18" xfId="113" applyNumberFormat="1" applyFont="1" applyFill="1" applyBorder="1" applyAlignment="1" applyProtection="1">
      <alignment vertical="center"/>
      <protection/>
    </xf>
    <xf numFmtId="3" fontId="41" fillId="0" borderId="25" xfId="113" applyNumberFormat="1" applyFont="1" applyFill="1" applyBorder="1" applyAlignment="1" applyProtection="1">
      <alignment vertical="center"/>
      <protection/>
    </xf>
    <xf numFmtId="3" fontId="41" fillId="0" borderId="18" xfId="113" applyNumberFormat="1" applyFont="1" applyFill="1" applyBorder="1" applyAlignment="1" applyProtection="1">
      <alignment vertical="center"/>
      <protection locked="0"/>
    </xf>
    <xf numFmtId="3" fontId="41" fillId="0" borderId="25" xfId="113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32" fillId="0" borderId="0" xfId="109" applyFont="1" applyFill="1" applyAlignment="1" applyProtection="1">
      <alignment horizontal="center" vertical="center"/>
      <protection locked="0"/>
    </xf>
    <xf numFmtId="0" fontId="21" fillId="0" borderId="0" xfId="114" applyFont="1" applyFill="1" applyAlignment="1" applyProtection="1">
      <alignment horizontal="center" vertical="center" wrapText="1"/>
      <protection/>
    </xf>
    <xf numFmtId="0" fontId="21" fillId="0" borderId="0" xfId="114" applyFont="1" applyFill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 wrapText="1"/>
      <protection locked="0"/>
    </xf>
    <xf numFmtId="3" fontId="28" fillId="0" borderId="24" xfId="109" applyNumberFormat="1" applyFont="1" applyFill="1" applyBorder="1" applyAlignment="1" applyProtection="1">
      <alignment horizontal="right" vertical="center"/>
      <protection locked="0"/>
    </xf>
    <xf numFmtId="3" fontId="28" fillId="0" borderId="25" xfId="109" applyNumberFormat="1" applyFont="1" applyFill="1" applyBorder="1" applyAlignment="1" applyProtection="1">
      <alignment horizontal="right" vertical="center"/>
      <protection locked="0"/>
    </xf>
    <xf numFmtId="3" fontId="28" fillId="0" borderId="74" xfId="109" applyNumberFormat="1" applyFont="1" applyFill="1" applyBorder="1" applyAlignment="1" applyProtection="1">
      <alignment horizontal="right" vertical="center"/>
      <protection locked="0"/>
    </xf>
    <xf numFmtId="3" fontId="40" fillId="0" borderId="21" xfId="109" applyNumberFormat="1" applyFont="1" applyFill="1" applyBorder="1" applyAlignment="1">
      <alignment vertical="center"/>
      <protection/>
    </xf>
    <xf numFmtId="3" fontId="28" fillId="0" borderId="62" xfId="109" applyNumberFormat="1" applyFont="1" applyFill="1" applyBorder="1" applyAlignment="1" applyProtection="1">
      <alignment vertical="center"/>
      <protection locked="0"/>
    </xf>
    <xf numFmtId="3" fontId="28" fillId="0" borderId="74" xfId="109" applyNumberFormat="1" applyFont="1" applyFill="1" applyBorder="1" applyAlignment="1" applyProtection="1">
      <alignment vertical="center"/>
      <protection locked="0"/>
    </xf>
    <xf numFmtId="3" fontId="28" fillId="0" borderId="19" xfId="109" applyNumberFormat="1" applyFont="1" applyFill="1" applyBorder="1" applyAlignment="1" applyProtection="1">
      <alignment vertical="center"/>
      <protection locked="0"/>
    </xf>
    <xf numFmtId="3" fontId="28" fillId="0" borderId="24" xfId="109" applyNumberFormat="1" applyFont="1" applyFill="1" applyBorder="1" applyAlignment="1" applyProtection="1">
      <alignment vertical="center"/>
      <protection locked="0"/>
    </xf>
    <xf numFmtId="3" fontId="28" fillId="0" borderId="18" xfId="109" applyNumberFormat="1" applyFont="1" applyFill="1" applyBorder="1" applyAlignment="1" applyProtection="1">
      <alignment vertical="center"/>
      <protection locked="0"/>
    </xf>
    <xf numFmtId="3" fontId="28" fillId="0" borderId="25" xfId="109" applyNumberFormat="1" applyFont="1" applyFill="1" applyBorder="1" applyAlignment="1" applyProtection="1">
      <alignment vertical="center"/>
      <protection locked="0"/>
    </xf>
    <xf numFmtId="3" fontId="40" fillId="0" borderId="21" xfId="109" applyNumberFormat="1" applyFont="1" applyFill="1" applyBorder="1" applyAlignment="1" applyProtection="1">
      <alignment vertical="center"/>
      <protection/>
    </xf>
    <xf numFmtId="3" fontId="40" fillId="0" borderId="65" xfId="109" applyNumberFormat="1" applyFont="1" applyFill="1" applyBorder="1" applyAlignment="1" applyProtection="1">
      <alignment vertical="center"/>
      <protection/>
    </xf>
    <xf numFmtId="173" fontId="41" fillId="0" borderId="20" xfId="109" applyNumberFormat="1" applyFont="1" applyFill="1" applyBorder="1" applyAlignment="1">
      <alignment horizontal="center" vertical="center"/>
      <protection/>
    </xf>
    <xf numFmtId="0" fontId="41" fillId="0" borderId="21" xfId="109" applyFont="1" applyFill="1" applyBorder="1" applyAlignment="1">
      <alignment horizontal="left" vertical="center" wrapText="1"/>
      <protection/>
    </xf>
    <xf numFmtId="3" fontId="25" fillId="0" borderId="21" xfId="109" applyNumberFormat="1" applyFont="1" applyFill="1" applyBorder="1" applyAlignment="1">
      <alignment vertical="center"/>
      <protection/>
    </xf>
    <xf numFmtId="0" fontId="117" fillId="0" borderId="0" xfId="109" applyFont="1" applyFill="1" applyAlignment="1">
      <alignment vertical="center"/>
      <protection/>
    </xf>
    <xf numFmtId="173" fontId="41" fillId="0" borderId="66" xfId="109" applyNumberFormat="1" applyFont="1" applyFill="1" applyBorder="1" applyAlignment="1">
      <alignment horizontal="center" vertical="center"/>
      <protection/>
    </xf>
    <xf numFmtId="0" fontId="41" fillId="0" borderId="29" xfId="109" applyFont="1" applyFill="1" applyBorder="1" applyAlignment="1">
      <alignment horizontal="left" vertical="center" wrapText="1"/>
      <protection/>
    </xf>
    <xf numFmtId="3" fontId="25" fillId="0" borderId="21" xfId="109" applyNumberFormat="1" applyFont="1" applyFill="1" applyBorder="1" applyAlignment="1" applyProtection="1">
      <alignment vertical="center"/>
      <protection/>
    </xf>
    <xf numFmtId="173" fontId="31" fillId="0" borderId="20" xfId="109" applyNumberFormat="1" applyFont="1" applyFill="1" applyBorder="1" applyAlignment="1">
      <alignment horizontal="center" vertical="center"/>
      <protection/>
    </xf>
    <xf numFmtId="0" fontId="31" fillId="0" borderId="21" xfId="109" applyFont="1" applyFill="1" applyBorder="1" applyAlignment="1">
      <alignment horizontal="left" vertical="center" wrapText="1"/>
      <protection/>
    </xf>
    <xf numFmtId="3" fontId="33" fillId="0" borderId="21" xfId="109" applyNumberFormat="1" applyFont="1" applyFill="1" applyBorder="1" applyAlignment="1" applyProtection="1">
      <alignment vertical="center"/>
      <protection/>
    </xf>
    <xf numFmtId="0" fontId="53" fillId="0" borderId="0" xfId="109" applyFont="1" applyFill="1" applyAlignment="1">
      <alignment vertical="center"/>
      <protection/>
    </xf>
    <xf numFmtId="3" fontId="33" fillId="30" borderId="21" xfId="109" applyNumberFormat="1" applyFont="1" applyFill="1" applyBorder="1" applyAlignment="1" applyProtection="1">
      <alignment vertical="center"/>
      <protection/>
    </xf>
    <xf numFmtId="0" fontId="58" fillId="0" borderId="68" xfId="115" applyFont="1" applyBorder="1" applyAlignment="1">
      <alignment horizontal="right"/>
      <protection/>
    </xf>
    <xf numFmtId="0" fontId="35" fillId="0" borderId="0" xfId="0" applyFont="1" applyFill="1" applyAlignment="1" applyProtection="1">
      <alignment horizontal="right" vertical="top" wrapText="1"/>
      <protection locked="0"/>
    </xf>
    <xf numFmtId="0" fontId="39" fillId="0" borderId="0" xfId="0" applyFont="1" applyFill="1" applyAlignment="1" applyProtection="1">
      <alignment horizontal="right" vertical="top" wrapText="1"/>
      <protection locked="0"/>
    </xf>
    <xf numFmtId="0" fontId="31" fillId="0" borderId="0" xfId="109" applyFont="1" applyFill="1" applyAlignment="1" applyProtection="1">
      <alignment horizontal="center" vertical="center"/>
      <protection locked="0"/>
    </xf>
    <xf numFmtId="164" fontId="28" fillId="0" borderId="0" xfId="0" applyNumberFormat="1" applyFont="1" applyFill="1" applyAlignment="1">
      <alignment horizontal="right" vertical="center"/>
    </xf>
    <xf numFmtId="0" fontId="24" fillId="0" borderId="0" xfId="114" applyFont="1" applyFill="1" applyAlignment="1" applyProtection="1">
      <alignment horizontal="right" vertical="center"/>
      <protection/>
    </xf>
    <xf numFmtId="0" fontId="70" fillId="0" borderId="0" xfId="0" applyFont="1" applyAlignment="1" applyProtection="1">
      <alignment horizontal="right" vertical="center" wrapText="1"/>
      <protection locked="0"/>
    </xf>
    <xf numFmtId="0" fontId="35" fillId="0" borderId="0" xfId="0" applyFont="1" applyAlignment="1" applyProtection="1">
      <alignment horizontal="right"/>
      <protection/>
    </xf>
    <xf numFmtId="3" fontId="70" fillId="0" borderId="19" xfId="0" applyNumberFormat="1" applyFont="1" applyBorder="1" applyAlignment="1">
      <alignment horizontal="right" wrapText="1"/>
    </xf>
    <xf numFmtId="3" fontId="72" fillId="0" borderId="18" xfId="0" applyNumberFormat="1" applyFont="1" applyBorder="1" applyAlignment="1">
      <alignment horizontal="right" wrapText="1"/>
    </xf>
    <xf numFmtId="3" fontId="58" fillId="0" borderId="18" xfId="0" applyNumberFormat="1" applyFont="1" applyBorder="1" applyAlignment="1">
      <alignment horizontal="right" wrapText="1"/>
    </xf>
    <xf numFmtId="0" fontId="58" fillId="0" borderId="18" xfId="0" applyFont="1" applyBorder="1" applyAlignment="1">
      <alignment wrapText="1"/>
    </xf>
    <xf numFmtId="3" fontId="70" fillId="0" borderId="18" xfId="0" applyNumberFormat="1" applyFont="1" applyBorder="1" applyAlignment="1">
      <alignment horizontal="right" wrapText="1"/>
    </xf>
    <xf numFmtId="3" fontId="72" fillId="0" borderId="19" xfId="0" applyNumberFormat="1" applyFont="1" applyBorder="1" applyAlignment="1">
      <alignment horizontal="right" wrapText="1"/>
    </xf>
    <xf numFmtId="0" fontId="72" fillId="0" borderId="18" xfId="0" applyFont="1" applyBorder="1" applyAlignment="1">
      <alignment wrapText="1"/>
    </xf>
    <xf numFmtId="0" fontId="70" fillId="0" borderId="18" xfId="0" applyFont="1" applyBorder="1" applyAlignment="1">
      <alignment horizontal="right" wrapText="1"/>
    </xf>
    <xf numFmtId="0" fontId="70" fillId="0" borderId="18" xfId="0" applyFont="1" applyBorder="1" applyAlignment="1">
      <alignment wrapText="1"/>
    </xf>
    <xf numFmtId="3" fontId="46" fillId="0" borderId="18" xfId="0" applyNumberFormat="1" applyFont="1" applyBorder="1" applyAlignment="1">
      <alignment horizontal="right" wrapText="1"/>
    </xf>
    <xf numFmtId="3" fontId="46" fillId="0" borderId="44" xfId="0" applyNumberFormat="1" applyFont="1" applyBorder="1" applyAlignment="1">
      <alignment horizontal="right" wrapText="1"/>
    </xf>
    <xf numFmtId="3" fontId="72" fillId="0" borderId="62" xfId="110" applyNumberFormat="1" applyFont="1" applyBorder="1" applyAlignment="1">
      <alignment horizontal="right" wrapText="1"/>
      <protection/>
    </xf>
    <xf numFmtId="0" fontId="120" fillId="0" borderId="42" xfId="110" applyFont="1" applyBorder="1" applyAlignment="1">
      <alignment wrapText="1"/>
      <protection/>
    </xf>
    <xf numFmtId="0" fontId="120" fillId="0" borderId="18" xfId="110" applyFont="1" applyBorder="1" applyAlignment="1">
      <alignment wrapText="1"/>
      <protection/>
    </xf>
    <xf numFmtId="0" fontId="121" fillId="0" borderId="0" xfId="110" applyFont="1">
      <alignment/>
      <protection/>
    </xf>
    <xf numFmtId="166" fontId="72" fillId="0" borderId="18" xfId="68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0" fontId="72" fillId="0" borderId="17" xfId="0" applyFont="1" applyBorder="1" applyAlignment="1">
      <alignment wrapText="1"/>
    </xf>
    <xf numFmtId="3" fontId="45" fillId="0" borderId="0" xfId="0" applyNumberFormat="1" applyFont="1" applyBorder="1" applyAlignment="1">
      <alignment horizontal="right" wrapText="1"/>
    </xf>
    <xf numFmtId="0" fontId="80" fillId="0" borderId="0" xfId="110" applyFont="1" applyBorder="1" applyAlignment="1">
      <alignment wrapText="1"/>
      <protection/>
    </xf>
    <xf numFmtId="3" fontId="72" fillId="0" borderId="0" xfId="0" applyNumberFormat="1" applyFont="1" applyBorder="1" applyAlignment="1">
      <alignment horizontal="right" wrapText="1"/>
    </xf>
    <xf numFmtId="3" fontId="45" fillId="0" borderId="14" xfId="0" applyNumberFormat="1" applyFont="1" applyBorder="1" applyAlignment="1">
      <alignment horizontal="right" wrapText="1"/>
    </xf>
    <xf numFmtId="3" fontId="45" fillId="0" borderId="14" xfId="110" applyNumberFormat="1" applyFont="1" applyBorder="1" applyAlignment="1">
      <alignment horizontal="right" wrapText="1"/>
      <protection/>
    </xf>
    <xf numFmtId="0" fontId="16" fillId="0" borderId="33" xfId="115" applyFont="1" applyBorder="1" applyAlignment="1">
      <alignment vertical="center"/>
      <protection/>
    </xf>
    <xf numFmtId="0" fontId="16" fillId="0" borderId="18" xfId="115" applyFont="1" applyBorder="1" applyAlignment="1">
      <alignment vertical="center" wrapText="1"/>
      <protection/>
    </xf>
    <xf numFmtId="9" fontId="48" fillId="0" borderId="19" xfId="124" applyFont="1" applyFill="1" applyBorder="1" applyAlignment="1" applyProtection="1">
      <alignment horizontal="center" vertical="center" wrapText="1"/>
      <protection locked="0"/>
    </xf>
    <xf numFmtId="3" fontId="61" fillId="0" borderId="18" xfId="115" applyNumberFormat="1" applyFont="1" applyFill="1" applyBorder="1" applyAlignment="1">
      <alignment horizontal="center" vertical="center"/>
      <protection/>
    </xf>
    <xf numFmtId="0" fontId="0" fillId="0" borderId="0" xfId="100">
      <alignment/>
      <protection/>
    </xf>
    <xf numFmtId="0" fontId="91" fillId="0" borderId="0" xfId="100" applyFont="1" applyAlignment="1">
      <alignment horizontal="center"/>
      <protection/>
    </xf>
    <xf numFmtId="0" fontId="31" fillId="0" borderId="0" xfId="100" applyFont="1" applyAlignment="1">
      <alignment horizontal="right"/>
      <protection/>
    </xf>
    <xf numFmtId="0" fontId="0" fillId="0" borderId="0" xfId="100" applyFont="1" applyBorder="1" applyAlignment="1">
      <alignment horizontal="center"/>
      <protection/>
    </xf>
    <xf numFmtId="0" fontId="0" fillId="0" borderId="0" xfId="100" applyFont="1" applyBorder="1" applyAlignment="1">
      <alignment horizontal="right"/>
      <protection/>
    </xf>
    <xf numFmtId="0" fontId="31" fillId="0" borderId="15" xfId="100" applyFont="1" applyBorder="1" applyAlignment="1">
      <alignment vertical="center" wrapText="1"/>
      <protection/>
    </xf>
    <xf numFmtId="0" fontId="31" fillId="0" borderId="16" xfId="100" applyFont="1" applyBorder="1" applyAlignment="1">
      <alignment horizontal="center" vertical="center" wrapText="1"/>
      <protection/>
    </xf>
    <xf numFmtId="0" fontId="34" fillId="0" borderId="17" xfId="100" applyFont="1" applyBorder="1" applyAlignment="1">
      <alignment horizontal="center"/>
      <protection/>
    </xf>
    <xf numFmtId="0" fontId="34" fillId="0" borderId="18" xfId="100" applyFont="1" applyBorder="1" applyAlignment="1">
      <alignment horizontal="center"/>
      <protection/>
    </xf>
    <xf numFmtId="0" fontId="34" fillId="0" borderId="33" xfId="100" applyFont="1" applyBorder="1" applyAlignment="1">
      <alignment horizontal="center"/>
      <protection/>
    </xf>
    <xf numFmtId="0" fontId="34" fillId="0" borderId="0" xfId="100" applyFont="1">
      <alignment/>
      <protection/>
    </xf>
    <xf numFmtId="49" fontId="0" fillId="0" borderId="17" xfId="100" applyNumberFormat="1" applyFont="1" applyBorder="1" applyAlignment="1">
      <alignment horizontal="right"/>
      <protection/>
    </xf>
    <xf numFmtId="49" fontId="0" fillId="0" borderId="18" xfId="100" applyNumberFormat="1" applyFont="1" applyBorder="1" applyAlignment="1">
      <alignment horizontal="right"/>
      <protection/>
    </xf>
    <xf numFmtId="164" fontId="0" fillId="31" borderId="18" xfId="100" applyNumberFormat="1" applyFont="1" applyFill="1" applyBorder="1" applyAlignment="1" applyProtection="1">
      <alignment horizontal="left" vertical="center" wrapText="1" indent="1"/>
      <protection locked="0"/>
    </xf>
    <xf numFmtId="3" fontId="0" fillId="31" borderId="18" xfId="100" applyNumberFormat="1" applyFont="1" applyFill="1" applyBorder="1">
      <alignment/>
      <protection/>
    </xf>
    <xf numFmtId="3" fontId="0" fillId="0" borderId="18" xfId="100" applyNumberFormat="1" applyFont="1" applyBorder="1">
      <alignment/>
      <protection/>
    </xf>
    <xf numFmtId="0" fontId="0" fillId="0" borderId="17" xfId="100" applyBorder="1">
      <alignment/>
      <protection/>
    </xf>
    <xf numFmtId="164" fontId="0" fillId="0" borderId="18" xfId="10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3" xfId="100" applyFont="1" applyBorder="1">
      <alignment/>
      <protection/>
    </xf>
    <xf numFmtId="0" fontId="0" fillId="0" borderId="18" xfId="100" applyFont="1" applyBorder="1" applyAlignment="1">
      <alignment wrapText="1"/>
      <protection/>
    </xf>
    <xf numFmtId="0" fontId="0" fillId="0" borderId="57" xfId="100" applyFont="1" applyBorder="1">
      <alignment/>
      <protection/>
    </xf>
    <xf numFmtId="49" fontId="0" fillId="0" borderId="63" xfId="100" applyNumberFormat="1" applyFont="1" applyBorder="1" applyAlignment="1">
      <alignment horizontal="right"/>
      <protection/>
    </xf>
    <xf numFmtId="49" fontId="0" fillId="0" borderId="62" xfId="100" applyNumberFormat="1" applyFont="1" applyBorder="1" applyAlignment="1">
      <alignment horizontal="right"/>
      <protection/>
    </xf>
    <xf numFmtId="3" fontId="0" fillId="0" borderId="62" xfId="100" applyNumberFormat="1" applyFont="1" applyBorder="1">
      <alignment/>
      <protection/>
    </xf>
    <xf numFmtId="49" fontId="0" fillId="0" borderId="63" xfId="100" applyNumberFormat="1" applyBorder="1">
      <alignment/>
      <protection/>
    </xf>
    <xf numFmtId="49" fontId="0" fillId="0" borderId="62" xfId="100" applyNumberFormat="1" applyBorder="1">
      <alignment/>
      <protection/>
    </xf>
    <xf numFmtId="0" fontId="31" fillId="0" borderId="14" xfId="100" applyFont="1" applyBorder="1" applyAlignment="1">
      <alignment horizontal="left"/>
      <protection/>
    </xf>
    <xf numFmtId="3" fontId="31" fillId="0" borderId="14" xfId="100" applyNumberFormat="1" applyFont="1" applyBorder="1">
      <alignment/>
      <protection/>
    </xf>
    <xf numFmtId="0" fontId="31" fillId="0" borderId="36" xfId="100" applyFont="1" applyBorder="1" applyAlignment="1">
      <alignment horizontal="left"/>
      <protection/>
    </xf>
    <xf numFmtId="0" fontId="31" fillId="0" borderId="13" xfId="100" applyFont="1" applyBorder="1" applyAlignment="1">
      <alignment horizontal="left"/>
      <protection/>
    </xf>
    <xf numFmtId="0" fontId="0" fillId="0" borderId="33" xfId="100" applyFont="1" applyBorder="1" applyAlignment="1">
      <alignment wrapText="1"/>
      <protection/>
    </xf>
    <xf numFmtId="3" fontId="59" fillId="31" borderId="18" xfId="115" applyNumberFormat="1" applyFont="1" applyFill="1" applyBorder="1" applyAlignment="1">
      <alignment horizontal="center" vertical="center"/>
      <protection/>
    </xf>
    <xf numFmtId="3" fontId="21" fillId="31" borderId="18" xfId="115" applyNumberFormat="1" applyFont="1" applyFill="1" applyBorder="1" applyAlignment="1">
      <alignment horizontal="center" vertical="center"/>
      <protection/>
    </xf>
    <xf numFmtId="3" fontId="59" fillId="0" borderId="18" xfId="115" applyNumberFormat="1" applyFont="1" applyFill="1" applyBorder="1" applyAlignment="1">
      <alignment horizontal="center" vertical="center"/>
      <protection/>
    </xf>
    <xf numFmtId="0" fontId="122" fillId="0" borderId="0" xfId="106" applyFont="1" applyFill="1">
      <alignment/>
      <protection/>
    </xf>
    <xf numFmtId="0" fontId="0" fillId="0" borderId="0" xfId="108" applyFont="1" applyFill="1" applyAlignment="1">
      <alignment horizontal="center" vertical="center" wrapText="1"/>
      <protection/>
    </xf>
    <xf numFmtId="0" fontId="21" fillId="0" borderId="0" xfId="108" applyFont="1" applyAlignment="1">
      <alignment horizontal="center" wrapText="1"/>
      <protection/>
    </xf>
    <xf numFmtId="0" fontId="36" fillId="0" borderId="0" xfId="108" applyFont="1" applyAlignment="1">
      <alignment horizontal="right" wrapText="1"/>
      <protection/>
    </xf>
    <xf numFmtId="0" fontId="0" fillId="0" borderId="0" xfId="108" applyFill="1" applyAlignment="1">
      <alignment vertical="center" wrapText="1"/>
      <protection/>
    </xf>
    <xf numFmtId="0" fontId="27" fillId="0" borderId="0" xfId="108" applyFont="1" applyAlignment="1">
      <alignment wrapText="1"/>
      <protection/>
    </xf>
    <xf numFmtId="164" fontId="44" fillId="0" borderId="0" xfId="108" applyNumberFormat="1" applyFont="1" applyFill="1" applyAlignment="1">
      <alignment horizontal="center" vertical="center" wrapText="1"/>
      <protection/>
    </xf>
    <xf numFmtId="0" fontId="37" fillId="0" borderId="0" xfId="108" applyFont="1" applyAlignment="1">
      <alignment horizontal="center" wrapText="1"/>
      <protection/>
    </xf>
    <xf numFmtId="164" fontId="44" fillId="0" borderId="0" xfId="108" applyNumberFormat="1" applyFont="1" applyFill="1" applyAlignment="1">
      <alignment vertical="center" wrapText="1"/>
      <protection/>
    </xf>
    <xf numFmtId="164" fontId="28" fillId="0" borderId="0" xfId="108" applyNumberFormat="1" applyFont="1" applyFill="1" applyAlignment="1">
      <alignment horizontal="center" vertical="center"/>
      <protection/>
    </xf>
    <xf numFmtId="164" fontId="28" fillId="0" borderId="0" xfId="108" applyNumberFormat="1" applyFont="1" applyFill="1" applyBorder="1" applyAlignment="1">
      <alignment horizontal="center" vertical="center" wrapText="1"/>
      <protection/>
    </xf>
    <xf numFmtId="164" fontId="106" fillId="0" borderId="0" xfId="108" applyNumberFormat="1" applyFont="1" applyFill="1" applyAlignment="1">
      <alignment vertical="center" wrapText="1"/>
      <protection/>
    </xf>
    <xf numFmtId="0" fontId="25" fillId="0" borderId="0" xfId="108" applyFont="1" applyFill="1" applyBorder="1" applyAlignment="1" applyProtection="1">
      <alignment horizontal="right"/>
      <protection/>
    </xf>
    <xf numFmtId="0" fontId="38" fillId="0" borderId="0" xfId="108" applyFont="1" applyFill="1" applyBorder="1" applyAlignment="1" applyProtection="1">
      <alignment/>
      <protection/>
    </xf>
    <xf numFmtId="0" fontId="116" fillId="0" borderId="0" xfId="106" applyFont="1" applyFill="1">
      <alignment/>
      <protection/>
    </xf>
    <xf numFmtId="164" fontId="39" fillId="0" borderId="0" xfId="106" applyNumberFormat="1" applyFont="1" applyFill="1" applyBorder="1" applyAlignment="1" applyProtection="1">
      <alignment horizontal="centerContinuous" vertical="center"/>
      <protection/>
    </xf>
    <xf numFmtId="0" fontId="38" fillId="0" borderId="0" xfId="108" applyFont="1" applyFill="1" applyBorder="1" applyAlignment="1" applyProtection="1">
      <alignment horizontal="right"/>
      <protection/>
    </xf>
    <xf numFmtId="0" fontId="34" fillId="0" borderId="15" xfId="106" applyFont="1" applyFill="1" applyBorder="1" applyAlignment="1" applyProtection="1">
      <alignment horizontal="center" vertical="center" wrapText="1"/>
      <protection/>
    </xf>
    <xf numFmtId="0" fontId="28" fillId="0" borderId="17" xfId="106" applyFont="1" applyFill="1" applyBorder="1" applyAlignment="1" applyProtection="1">
      <alignment horizontal="center" vertical="center"/>
      <protection/>
    </xf>
    <xf numFmtId="0" fontId="34" fillId="0" borderId="13" xfId="106" applyFont="1" applyFill="1" applyBorder="1" applyAlignment="1" applyProtection="1">
      <alignment horizontal="center" vertical="center"/>
      <protection/>
    </xf>
    <xf numFmtId="0" fontId="34" fillId="0" borderId="0" xfId="106" applyFont="1" applyFill="1" applyBorder="1" applyAlignment="1" applyProtection="1">
      <alignment horizontal="center" vertical="center"/>
      <protection/>
    </xf>
    <xf numFmtId="0" fontId="34" fillId="0" borderId="0" xfId="106" applyFont="1" applyFill="1" applyBorder="1" applyAlignment="1" applyProtection="1">
      <alignment horizontal="center" vertical="center" wrapText="1"/>
      <protection/>
    </xf>
    <xf numFmtId="166" fontId="34" fillId="0" borderId="0" xfId="72" applyNumberFormat="1" applyFont="1" applyFill="1" applyBorder="1" applyAlignment="1" applyProtection="1">
      <alignment horizontal="center"/>
      <protection/>
    </xf>
    <xf numFmtId="0" fontId="31" fillId="0" borderId="62" xfId="106" applyFont="1" applyFill="1" applyBorder="1" applyAlignment="1">
      <alignment horizontal="center" vertical="center" wrapText="1"/>
      <protection/>
    </xf>
    <xf numFmtId="190" fontId="31" fillId="0" borderId="62" xfId="106" applyNumberFormat="1" applyFont="1" applyFill="1" applyBorder="1" applyAlignment="1">
      <alignment horizontal="center" vertical="center" wrapText="1"/>
      <protection/>
    </xf>
    <xf numFmtId="0" fontId="0" fillId="0" borderId="20" xfId="106" applyFont="1" applyFill="1" applyBorder="1" applyAlignment="1">
      <alignment horizontal="center" vertical="center"/>
      <protection/>
    </xf>
    <xf numFmtId="0" fontId="0" fillId="0" borderId="21" xfId="106" applyFont="1" applyFill="1" applyBorder="1" applyAlignment="1">
      <alignment horizontal="center" vertical="center"/>
      <protection/>
    </xf>
    <xf numFmtId="0" fontId="0" fillId="0" borderId="22" xfId="106" applyFont="1" applyFill="1" applyBorder="1" applyAlignment="1">
      <alignment horizontal="center" vertical="center"/>
      <protection/>
    </xf>
    <xf numFmtId="0" fontId="0" fillId="0" borderId="23" xfId="106" applyFont="1" applyFill="1" applyBorder="1" applyAlignment="1">
      <alignment horizontal="center" vertical="center"/>
      <protection/>
    </xf>
    <xf numFmtId="0" fontId="0" fillId="0" borderId="19" xfId="106" applyFont="1" applyFill="1" applyBorder="1" applyProtection="1">
      <alignment/>
      <protection locked="0"/>
    </xf>
    <xf numFmtId="166" fontId="0" fillId="0" borderId="19" xfId="72" applyNumberFormat="1" applyFont="1" applyFill="1" applyBorder="1" applyAlignment="1" applyProtection="1">
      <alignment/>
      <protection locked="0"/>
    </xf>
    <xf numFmtId="166" fontId="0" fillId="0" borderId="24" xfId="72" applyNumberFormat="1" applyFont="1" applyFill="1" applyBorder="1" applyAlignment="1">
      <alignment/>
    </xf>
    <xf numFmtId="0" fontId="0" fillId="0" borderId="17" xfId="106" applyFont="1" applyFill="1" applyBorder="1" applyAlignment="1">
      <alignment horizontal="center" vertical="center"/>
      <protection/>
    </xf>
    <xf numFmtId="0" fontId="0" fillId="0" borderId="18" xfId="106" applyFont="1" applyFill="1" applyBorder="1" applyProtection="1">
      <alignment/>
      <protection locked="0"/>
    </xf>
    <xf numFmtId="166" fontId="0" fillId="0" borderId="18" xfId="72" applyNumberFormat="1" applyFont="1" applyFill="1" applyBorder="1" applyAlignment="1" applyProtection="1">
      <alignment/>
      <protection locked="0"/>
    </xf>
    <xf numFmtId="166" fontId="0" fillId="0" borderId="25" xfId="72" applyNumberFormat="1" applyFont="1" applyFill="1" applyBorder="1" applyAlignment="1">
      <alignment/>
    </xf>
    <xf numFmtId="0" fontId="31" fillId="0" borderId="20" xfId="106" applyFont="1" applyFill="1" applyBorder="1" applyAlignment="1">
      <alignment horizontal="center" vertical="center"/>
      <protection/>
    </xf>
    <xf numFmtId="0" fontId="31" fillId="0" borderId="21" xfId="106" applyFont="1" applyFill="1" applyBorder="1">
      <alignment/>
      <protection/>
    </xf>
    <xf numFmtId="166" fontId="31" fillId="0" borderId="21" xfId="106" applyNumberFormat="1" applyFont="1" applyFill="1" applyBorder="1">
      <alignment/>
      <protection/>
    </xf>
    <xf numFmtId="166" fontId="31" fillId="0" borderId="22" xfId="106" applyNumberFormat="1" applyFont="1" applyFill="1" applyBorder="1">
      <alignment/>
      <protection/>
    </xf>
    <xf numFmtId="0" fontId="39" fillId="0" borderId="0" xfId="106" applyFont="1" applyFill="1">
      <alignment/>
      <protection/>
    </xf>
    <xf numFmtId="0" fontId="31" fillId="0" borderId="0" xfId="106" applyFont="1" applyFill="1" applyBorder="1" applyAlignment="1">
      <alignment horizontal="center" vertical="center"/>
      <protection/>
    </xf>
    <xf numFmtId="0" fontId="31" fillId="0" borderId="0" xfId="106" applyFont="1" applyFill="1" applyBorder="1">
      <alignment/>
      <protection/>
    </xf>
    <xf numFmtId="166" fontId="31" fillId="0" borderId="0" xfId="106" applyNumberFormat="1" applyFont="1" applyFill="1" applyBorder="1">
      <alignment/>
      <protection/>
    </xf>
    <xf numFmtId="0" fontId="116" fillId="0" borderId="0" xfId="106" applyFont="1" applyFill="1" applyAlignment="1">
      <alignment wrapText="1"/>
      <protection/>
    </xf>
    <xf numFmtId="0" fontId="34" fillId="0" borderId="72" xfId="106" applyFont="1" applyFill="1" applyBorder="1" applyAlignment="1" applyProtection="1">
      <alignment horizontal="center" vertical="center" wrapText="1"/>
      <protection/>
    </xf>
    <xf numFmtId="0" fontId="28" fillId="0" borderId="77" xfId="106" applyFont="1" applyFill="1" applyBorder="1" applyAlignment="1" applyProtection="1">
      <alignment horizontal="center" vertical="center"/>
      <protection/>
    </xf>
    <xf numFmtId="0" fontId="28" fillId="0" borderId="78" xfId="106" applyFont="1" applyFill="1" applyBorder="1" applyAlignment="1" applyProtection="1">
      <alignment horizontal="center" vertical="center"/>
      <protection/>
    </xf>
    <xf numFmtId="166" fontId="28" fillId="0" borderId="78" xfId="72" applyNumberFormat="1" applyFont="1" applyFill="1" applyBorder="1" applyAlignment="1" applyProtection="1">
      <alignment/>
      <protection locked="0"/>
    </xf>
    <xf numFmtId="0" fontId="28" fillId="0" borderId="79" xfId="106" applyFont="1" applyFill="1" applyBorder="1" applyAlignment="1" applyProtection="1">
      <alignment horizontal="center" vertical="center"/>
      <protection/>
    </xf>
    <xf numFmtId="0" fontId="41" fillId="0" borderId="64" xfId="106" applyFont="1" applyFill="1" applyBorder="1" applyAlignment="1" applyProtection="1">
      <alignment/>
      <protection/>
    </xf>
    <xf numFmtId="0" fontId="41" fillId="0" borderId="80" xfId="106" applyFont="1" applyFill="1" applyBorder="1" applyAlignment="1" applyProtection="1">
      <alignment/>
      <protection/>
    </xf>
    <xf numFmtId="0" fontId="41" fillId="0" borderId="81" xfId="106" applyFont="1" applyFill="1" applyBorder="1" applyAlignment="1" applyProtection="1">
      <alignment/>
      <protection/>
    </xf>
    <xf numFmtId="166" fontId="34" fillId="0" borderId="79" xfId="72" applyNumberFormat="1" applyFont="1" applyFill="1" applyBorder="1" applyAlignment="1" applyProtection="1">
      <alignment/>
      <protection/>
    </xf>
    <xf numFmtId="3" fontId="123" fillId="0" borderId="18" xfId="0" applyNumberFormat="1" applyFont="1" applyBorder="1" applyAlignment="1">
      <alignment horizontal="right" wrapText="1"/>
    </xf>
    <xf numFmtId="3" fontId="123" fillId="0" borderId="18" xfId="110" applyNumberFormat="1" applyFont="1" applyBorder="1" applyAlignment="1">
      <alignment horizontal="right" wrapText="1"/>
      <protection/>
    </xf>
    <xf numFmtId="3" fontId="124" fillId="0" borderId="18" xfId="0" applyNumberFormat="1" applyFont="1" applyBorder="1" applyAlignment="1">
      <alignment horizontal="right" wrapText="1"/>
    </xf>
    <xf numFmtId="3" fontId="124" fillId="0" borderId="18" xfId="110" applyNumberFormat="1" applyFont="1" applyBorder="1" applyAlignment="1">
      <alignment horizontal="right" wrapText="1"/>
      <protection/>
    </xf>
    <xf numFmtId="204" fontId="72" fillId="0" borderId="18" xfId="68" applyNumberFormat="1" applyFont="1" applyBorder="1" applyAlignment="1">
      <alignment horizontal="right" wrapText="1"/>
    </xf>
    <xf numFmtId="0" fontId="110" fillId="0" borderId="82" xfId="110" applyFont="1" applyBorder="1" applyAlignment="1">
      <alignment horizontal="center" wrapText="1"/>
      <protection/>
    </xf>
    <xf numFmtId="0" fontId="74" fillId="0" borderId="83" xfId="110" applyFont="1" applyBorder="1" applyAlignment="1">
      <alignment horizontal="center" wrapText="1"/>
      <protection/>
    </xf>
    <xf numFmtId="3" fontId="87" fillId="0" borderId="84" xfId="110" applyNumberFormat="1" applyFont="1" applyBorder="1" applyAlignment="1">
      <alignment horizontal="right" wrapText="1"/>
      <protection/>
    </xf>
    <xf numFmtId="3" fontId="58" fillId="0" borderId="85" xfId="111" applyNumberFormat="1" applyFont="1" applyBorder="1">
      <alignment/>
      <protection/>
    </xf>
    <xf numFmtId="3" fontId="87" fillId="0" borderId="85" xfId="110" applyNumberFormat="1" applyFont="1" applyBorder="1" applyAlignment="1">
      <alignment wrapText="1"/>
      <protection/>
    </xf>
    <xf numFmtId="3" fontId="70" fillId="0" borderId="85" xfId="110" applyNumberFormat="1" applyFont="1" applyBorder="1" applyAlignment="1">
      <alignment wrapText="1"/>
      <protection/>
    </xf>
    <xf numFmtId="3" fontId="24" fillId="0" borderId="85" xfId="111" applyNumberFormat="1" applyFont="1" applyBorder="1">
      <alignment/>
      <protection/>
    </xf>
    <xf numFmtId="3" fontId="88" fillId="0" borderId="85" xfId="111" applyNumberFormat="1" applyFont="1" applyBorder="1">
      <alignment/>
      <protection/>
    </xf>
    <xf numFmtId="3" fontId="21" fillId="0" borderId="86" xfId="111" applyNumberFormat="1" applyFont="1" applyBorder="1">
      <alignment/>
      <protection/>
    </xf>
    <xf numFmtId="0" fontId="16" fillId="0" borderId="33" xfId="115" applyFont="1" applyBorder="1" applyAlignment="1">
      <alignment vertical="center" wrapText="1"/>
      <protection/>
    </xf>
    <xf numFmtId="3" fontId="65" fillId="0" borderId="61" xfId="99" applyNumberFormat="1" applyFont="1" applyBorder="1" applyAlignment="1">
      <alignment vertical="center"/>
      <protection/>
    </xf>
    <xf numFmtId="3" fontId="65" fillId="0" borderId="62" xfId="101" applyNumberFormat="1" applyFont="1" applyFill="1" applyBorder="1">
      <alignment/>
      <protection/>
    </xf>
    <xf numFmtId="0" fontId="31" fillId="0" borderId="87" xfId="100" applyFont="1" applyBorder="1" applyAlignment="1">
      <alignment horizontal="center" vertical="center" wrapText="1"/>
      <protection/>
    </xf>
    <xf numFmtId="0" fontId="0" fillId="0" borderId="33" xfId="100" applyFont="1" applyBorder="1" applyAlignment="1">
      <alignment/>
      <protection/>
    </xf>
    <xf numFmtId="0" fontId="0" fillId="0" borderId="0" xfId="100" applyFont="1" applyBorder="1" applyAlignment="1">
      <alignment horizontal="right"/>
      <protection/>
    </xf>
    <xf numFmtId="0" fontId="27" fillId="0" borderId="88" xfId="0" applyFont="1" applyBorder="1" applyAlignment="1">
      <alignment horizontal="left" vertical="center"/>
    </xf>
    <xf numFmtId="0" fontId="27" fillId="0" borderId="89" xfId="0" applyFont="1" applyBorder="1" applyAlignment="1">
      <alignment horizontal="left" vertical="center"/>
    </xf>
    <xf numFmtId="0" fontId="27" fillId="0" borderId="90" xfId="0" applyFont="1" applyBorder="1" applyAlignment="1" applyProtection="1">
      <alignment horizontal="left" vertical="center" indent="1"/>
      <protection locked="0"/>
    </xf>
    <xf numFmtId="3" fontId="27" fillId="0" borderId="75" xfId="0" applyNumberFormat="1" applyFont="1" applyBorder="1" applyAlignment="1" applyProtection="1">
      <alignment horizontal="right" vertical="center" indent="1"/>
      <protection locked="0"/>
    </xf>
    <xf numFmtId="0" fontId="28" fillId="0" borderId="17" xfId="107" applyFont="1" applyFill="1" applyBorder="1" applyAlignment="1">
      <alignment horizontal="center" vertical="center" wrapText="1"/>
      <protection/>
    </xf>
    <xf numFmtId="0" fontId="30" fillId="0" borderId="33" xfId="107" applyFont="1" applyFill="1" applyBorder="1" applyAlignment="1" applyProtection="1">
      <alignment horizontal="left" vertical="center" wrapText="1" indent="1"/>
      <protection/>
    </xf>
    <xf numFmtId="166" fontId="28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3" xfId="107" applyFont="1" applyFill="1" applyBorder="1" applyAlignment="1" applyProtection="1">
      <alignment horizontal="left" vertical="center" wrapText="1" indent="8"/>
      <protection/>
    </xf>
    <xf numFmtId="0" fontId="28" fillId="0" borderId="16" xfId="109" applyFont="1" applyFill="1" applyBorder="1" applyAlignment="1">
      <alignment horizontal="left" vertical="center" wrapText="1"/>
      <protection/>
    </xf>
    <xf numFmtId="3" fontId="28" fillId="0" borderId="16" xfId="109" applyNumberFormat="1" applyFont="1" applyFill="1" applyBorder="1" applyAlignment="1" applyProtection="1">
      <alignment vertical="center"/>
      <protection locked="0"/>
    </xf>
    <xf numFmtId="3" fontId="28" fillId="0" borderId="26" xfId="109" applyNumberFormat="1" applyFont="1" applyFill="1" applyBorder="1" applyAlignment="1" applyProtection="1">
      <alignment vertical="center"/>
      <protection locked="0"/>
    </xf>
    <xf numFmtId="0" fontId="28" fillId="0" borderId="14" xfId="109" applyFont="1" applyFill="1" applyBorder="1" applyAlignment="1">
      <alignment horizontal="left" vertical="center" wrapText="1"/>
      <protection/>
    </xf>
    <xf numFmtId="3" fontId="28" fillId="0" borderId="14" xfId="109" applyNumberFormat="1" applyFont="1" applyFill="1" applyBorder="1" applyAlignment="1" applyProtection="1">
      <alignment vertical="center"/>
      <protection locked="0"/>
    </xf>
    <xf numFmtId="3" fontId="28" fillId="0" borderId="27" xfId="109" applyNumberFormat="1" applyFont="1" applyFill="1" applyBorder="1" applyAlignment="1" applyProtection="1">
      <alignment vertical="center"/>
      <protection locked="0"/>
    </xf>
    <xf numFmtId="0" fontId="30" fillId="0" borderId="15" xfId="114" applyFont="1" applyFill="1" applyBorder="1" applyAlignment="1" applyProtection="1">
      <alignment vertical="center" wrapText="1"/>
      <protection/>
    </xf>
    <xf numFmtId="3" fontId="30" fillId="0" borderId="16" xfId="114" applyNumberFormat="1" applyFont="1" applyFill="1" applyBorder="1" applyAlignment="1" applyProtection="1">
      <alignment horizontal="right" vertical="center" wrapText="1"/>
      <protection locked="0"/>
    </xf>
    <xf numFmtId="3" fontId="30" fillId="0" borderId="16" xfId="114" applyNumberFormat="1" applyFont="1" applyFill="1" applyBorder="1" applyAlignment="1" applyProtection="1">
      <alignment horizontal="right" vertical="center" wrapText="1"/>
      <protection locked="0"/>
    </xf>
    <xf numFmtId="3" fontId="30" fillId="0" borderId="19" xfId="114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114" applyFont="1" applyFill="1" applyBorder="1" applyAlignment="1" applyProtection="1">
      <alignment vertical="center" wrapText="1"/>
      <protection/>
    </xf>
    <xf numFmtId="173" fontId="34" fillId="0" borderId="19" xfId="113" applyNumberFormat="1" applyFont="1" applyFill="1" applyBorder="1" applyAlignment="1" applyProtection="1">
      <alignment horizontal="center" vertical="center"/>
      <protection/>
    </xf>
    <xf numFmtId="3" fontId="27" fillId="0" borderId="19" xfId="114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114" applyFont="1" applyFill="1" applyAlignment="1" applyProtection="1">
      <alignment vertical="center"/>
      <protection/>
    </xf>
    <xf numFmtId="0" fontId="37" fillId="0" borderId="17" xfId="114" applyFont="1" applyFill="1" applyBorder="1" applyAlignment="1" applyProtection="1">
      <alignment vertical="center" wrapText="1"/>
      <protection/>
    </xf>
    <xf numFmtId="173" fontId="31" fillId="0" borderId="19" xfId="113" applyNumberFormat="1" applyFont="1" applyFill="1" applyBorder="1" applyAlignment="1" applyProtection="1">
      <alignment horizontal="center" vertical="center"/>
      <protection/>
    </xf>
    <xf numFmtId="3" fontId="37" fillId="0" borderId="18" xfId="114" applyNumberFormat="1" applyFont="1" applyFill="1" applyBorder="1" applyAlignment="1" applyProtection="1">
      <alignment horizontal="right" vertical="center" wrapText="1"/>
      <protection/>
    </xf>
    <xf numFmtId="0" fontId="37" fillId="0" borderId="0" xfId="114" applyFont="1" applyFill="1" applyAlignment="1" applyProtection="1">
      <alignment vertical="center"/>
      <protection/>
    </xf>
    <xf numFmtId="173" fontId="41" fillId="0" borderId="19" xfId="113" applyNumberFormat="1" applyFont="1" applyFill="1" applyBorder="1" applyAlignment="1" applyProtection="1">
      <alignment horizontal="center" vertical="center"/>
      <protection/>
    </xf>
    <xf numFmtId="0" fontId="36" fillId="0" borderId="23" xfId="114" applyFont="1" applyFill="1" applyBorder="1" applyAlignment="1" applyProtection="1">
      <alignment vertical="center" wrapText="1"/>
      <protection/>
    </xf>
    <xf numFmtId="173" fontId="41" fillId="0" borderId="19" xfId="113" applyNumberFormat="1" applyFont="1" applyFill="1" applyBorder="1" applyAlignment="1" applyProtection="1">
      <alignment horizontal="center" vertical="center"/>
      <protection/>
    </xf>
    <xf numFmtId="3" fontId="36" fillId="0" borderId="19" xfId="114" applyNumberFormat="1" applyFont="1" applyFill="1" applyBorder="1" applyAlignment="1" applyProtection="1">
      <alignment horizontal="right" vertical="center" wrapText="1"/>
      <protection locked="0"/>
    </xf>
    <xf numFmtId="3" fontId="0" fillId="0" borderId="18" xfId="100" applyNumberFormat="1" applyFont="1" applyFill="1" applyBorder="1">
      <alignment/>
      <protection/>
    </xf>
    <xf numFmtId="180" fontId="16" fillId="0" borderId="18" xfId="115" applyNumberFormat="1" applyFont="1" applyBorder="1" applyAlignment="1">
      <alignment horizontal="center" vertical="center"/>
      <protection/>
    </xf>
    <xf numFmtId="0" fontId="72" fillId="0" borderId="23" xfId="110" applyFont="1" applyBorder="1" applyAlignment="1">
      <alignment wrapText="1"/>
      <protection/>
    </xf>
    <xf numFmtId="0" fontId="72" fillId="0" borderId="19" xfId="110" applyFont="1" applyBorder="1" applyAlignment="1">
      <alignment wrapText="1"/>
      <protection/>
    </xf>
    <xf numFmtId="0" fontId="57" fillId="10" borderId="13" xfId="115" applyFont="1" applyFill="1" applyBorder="1" applyAlignment="1">
      <alignment horizontal="left" vertical="center"/>
      <protection/>
    </xf>
    <xf numFmtId="0" fontId="57" fillId="10" borderId="14" xfId="115" applyFont="1" applyFill="1" applyBorder="1" applyAlignment="1">
      <alignment horizontal="left" vertical="center"/>
      <protection/>
    </xf>
    <xf numFmtId="0" fontId="61" fillId="27" borderId="35" xfId="115" applyFont="1" applyFill="1" applyBorder="1" applyAlignment="1">
      <alignment horizontal="left" vertical="center"/>
      <protection/>
    </xf>
    <xf numFmtId="0" fontId="61" fillId="27" borderId="33" xfId="115" applyFont="1" applyFill="1" applyBorder="1" applyAlignment="1">
      <alignment horizontal="left" vertical="center"/>
      <protection/>
    </xf>
    <xf numFmtId="0" fontId="61" fillId="27" borderId="17" xfId="115" applyFont="1" applyFill="1" applyBorder="1" applyAlignment="1">
      <alignment horizontal="left" vertical="center"/>
      <protection/>
    </xf>
    <xf numFmtId="0" fontId="61" fillId="27" borderId="18" xfId="115" applyFont="1" applyFill="1" applyBorder="1" applyAlignment="1">
      <alignment horizontal="left" vertical="center"/>
      <protection/>
    </xf>
    <xf numFmtId="0" fontId="24" fillId="0" borderId="17" xfId="115" applyFont="1" applyFill="1" applyBorder="1" applyAlignment="1">
      <alignment horizontal="left" vertical="center"/>
      <protection/>
    </xf>
    <xf numFmtId="0" fontId="24" fillId="0" borderId="18" xfId="115" applyFont="1" applyFill="1" applyBorder="1" applyAlignment="1">
      <alignment horizontal="left" vertical="center"/>
      <protection/>
    </xf>
    <xf numFmtId="0" fontId="59" fillId="0" borderId="35" xfId="115" applyFont="1" applyBorder="1" applyAlignment="1">
      <alignment horizontal="left" vertical="center"/>
      <protection/>
    </xf>
    <xf numFmtId="0" fontId="59" fillId="0" borderId="33" xfId="115" applyFont="1" applyBorder="1" applyAlignment="1">
      <alignment horizontal="left" vertical="center"/>
      <protection/>
    </xf>
    <xf numFmtId="0" fontId="61" fillId="27" borderId="32" xfId="115" applyFont="1" applyFill="1" applyBorder="1" applyAlignment="1">
      <alignment horizontal="left" vertical="center"/>
      <protection/>
    </xf>
    <xf numFmtId="0" fontId="59" fillId="0" borderId="32" xfId="115" applyFont="1" applyBorder="1" applyAlignment="1">
      <alignment horizontal="left" vertical="center"/>
      <protection/>
    </xf>
    <xf numFmtId="0" fontId="57" fillId="0" borderId="0" xfId="115" applyFont="1" applyAlignment="1">
      <alignment horizontal="center"/>
      <protection/>
    </xf>
    <xf numFmtId="0" fontId="58" fillId="0" borderId="90" xfId="115" applyFont="1" applyBorder="1" applyAlignment="1">
      <alignment horizontal="right"/>
      <protection/>
    </xf>
    <xf numFmtId="0" fontId="24" fillId="0" borderId="35" xfId="115" applyFont="1" applyFill="1" applyBorder="1" applyAlignment="1">
      <alignment horizontal="left" vertical="center"/>
      <protection/>
    </xf>
    <xf numFmtId="0" fontId="24" fillId="0" borderId="32" xfId="115" applyFont="1" applyFill="1" applyBorder="1" applyAlignment="1">
      <alignment horizontal="left" vertical="center"/>
      <protection/>
    </xf>
    <xf numFmtId="0" fontId="24" fillId="0" borderId="91" xfId="115" applyFont="1" applyFill="1" applyBorder="1" applyAlignment="1">
      <alignment horizontal="left" vertical="center"/>
      <protection/>
    </xf>
    <xf numFmtId="0" fontId="63" fillId="0" borderId="33" xfId="115" applyFont="1" applyFill="1" applyBorder="1" applyAlignment="1">
      <alignment horizontal="left" vertical="center"/>
      <protection/>
    </xf>
    <xf numFmtId="0" fontId="63" fillId="0" borderId="18" xfId="115" applyFont="1" applyFill="1" applyBorder="1" applyAlignment="1">
      <alignment horizontal="left" vertical="center"/>
      <protection/>
    </xf>
    <xf numFmtId="0" fontId="59" fillId="0" borderId="32" xfId="115" applyFont="1" applyBorder="1" applyAlignment="1">
      <alignment horizontal="left"/>
      <protection/>
    </xf>
    <xf numFmtId="0" fontId="59" fillId="0" borderId="33" xfId="115" applyFont="1" applyBorder="1" applyAlignment="1">
      <alignment horizontal="left"/>
      <protection/>
    </xf>
    <xf numFmtId="0" fontId="24" fillId="0" borderId="33" xfId="115" applyFont="1" applyFill="1" applyBorder="1" applyAlignment="1">
      <alignment horizontal="left" vertical="center"/>
      <protection/>
    </xf>
    <xf numFmtId="0" fontId="62" fillId="0" borderId="18" xfId="115" applyFont="1" applyFill="1" applyBorder="1" applyAlignment="1">
      <alignment horizontal="left" vertical="center"/>
      <protection/>
    </xf>
    <xf numFmtId="0" fontId="69" fillId="0" borderId="0" xfId="110" applyFont="1" applyAlignment="1">
      <alignment horizontal="center" wrapText="1"/>
      <protection/>
    </xf>
    <xf numFmtId="0" fontId="70" fillId="0" borderId="0" xfId="110" applyFont="1" applyAlignment="1">
      <alignment horizontal="center" wrapText="1"/>
      <protection/>
    </xf>
    <xf numFmtId="0" fontId="70" fillId="0" borderId="0" xfId="110" applyFont="1" applyAlignment="1">
      <alignment horizontal="right" wrapText="1"/>
      <protection/>
    </xf>
    <xf numFmtId="0" fontId="72" fillId="0" borderId="51" xfId="110" applyFont="1" applyBorder="1" applyAlignment="1">
      <alignment horizontal="right" wrapText="1"/>
      <protection/>
    </xf>
    <xf numFmtId="0" fontId="53" fillId="0" borderId="0" xfId="111" applyBorder="1" applyAlignment="1" applyProtection="1">
      <alignment horizontal="right"/>
      <protection locked="0"/>
    </xf>
    <xf numFmtId="0" fontId="53" fillId="0" borderId="0" xfId="111" applyFont="1" applyBorder="1" applyAlignment="1" applyProtection="1">
      <alignment horizontal="right"/>
      <protection locked="0"/>
    </xf>
    <xf numFmtId="0" fontId="119" fillId="0" borderId="0" xfId="111" applyFont="1" applyBorder="1" applyAlignment="1" applyProtection="1">
      <alignment horizontal="center" vertical="center" wrapText="1"/>
      <protection locked="0"/>
    </xf>
    <xf numFmtId="0" fontId="58" fillId="0" borderId="0" xfId="111" applyFont="1" applyAlignment="1">
      <alignment horizontal="right" wrapText="1"/>
      <protection/>
    </xf>
    <xf numFmtId="0" fontId="24" fillId="10" borderId="50" xfId="101" applyFont="1" applyFill="1" applyBorder="1" applyAlignment="1">
      <alignment horizontal="center" vertical="center" wrapText="1"/>
      <protection/>
    </xf>
    <xf numFmtId="0" fontId="24" fillId="10" borderId="32" xfId="101" applyFont="1" applyFill="1" applyBorder="1" applyAlignment="1">
      <alignment horizontal="center" vertical="center" wrapText="1"/>
      <protection/>
    </xf>
    <xf numFmtId="0" fontId="24" fillId="10" borderId="33" xfId="101" applyFont="1" applyFill="1" applyBorder="1" applyAlignment="1">
      <alignment horizontal="center" vertical="center" wrapText="1"/>
      <protection/>
    </xf>
    <xf numFmtId="0" fontId="90" fillId="0" borderId="68" xfId="115" applyFont="1" applyBorder="1" applyAlignment="1">
      <alignment horizontal="center"/>
      <protection/>
    </xf>
    <xf numFmtId="0" fontId="21" fillId="0" borderId="0" xfId="115" applyFont="1" applyAlignment="1">
      <alignment horizontal="center"/>
      <protection/>
    </xf>
    <xf numFmtId="0" fontId="24" fillId="10" borderId="62" xfId="101" applyFont="1" applyFill="1" applyBorder="1" applyAlignment="1">
      <alignment horizontal="center" vertical="center"/>
      <protection/>
    </xf>
    <xf numFmtId="0" fontId="24" fillId="10" borderId="19" xfId="101" applyFont="1" applyFill="1" applyBorder="1" applyAlignment="1">
      <alignment horizontal="center" vertical="center"/>
      <protection/>
    </xf>
    <xf numFmtId="0" fontId="91" fillId="0" borderId="0" xfId="100" applyFont="1" applyAlignment="1">
      <alignment horizontal="center"/>
      <protection/>
    </xf>
    <xf numFmtId="0" fontId="21" fillId="0" borderId="0" xfId="104" applyFont="1" applyAlignment="1">
      <alignment horizontal="center" wrapText="1"/>
      <protection/>
    </xf>
    <xf numFmtId="0" fontId="37" fillId="0" borderId="0" xfId="104" applyFont="1" applyAlignment="1">
      <alignment horizontal="right"/>
      <protection/>
    </xf>
    <xf numFmtId="0" fontId="58" fillId="0" borderId="68" xfId="104" applyFont="1" applyBorder="1" applyAlignment="1">
      <alignment horizontal="right"/>
      <protection/>
    </xf>
    <xf numFmtId="0" fontId="47" fillId="10" borderId="62" xfId="104" applyFont="1" applyFill="1" applyBorder="1" applyAlignment="1">
      <alignment horizontal="center" vertical="center" wrapText="1"/>
      <protection/>
    </xf>
    <xf numFmtId="0" fontId="47" fillId="10" borderId="34" xfId="104" applyFont="1" applyFill="1" applyBorder="1" applyAlignment="1">
      <alignment horizontal="center" vertical="center" wrapText="1"/>
      <protection/>
    </xf>
    <xf numFmtId="0" fontId="47" fillId="10" borderId="19" xfId="104" applyFont="1" applyFill="1" applyBorder="1" applyAlignment="1">
      <alignment horizontal="center" vertical="center" wrapText="1"/>
      <protection/>
    </xf>
    <xf numFmtId="0" fontId="47" fillId="10" borderId="18" xfId="104" applyFont="1" applyFill="1" applyBorder="1" applyAlignment="1">
      <alignment horizontal="center" vertical="center" wrapText="1"/>
      <protection/>
    </xf>
    <xf numFmtId="0" fontId="47" fillId="10" borderId="18" xfId="104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36" fillId="0" borderId="92" xfId="0" applyFont="1" applyBorder="1" applyAlignment="1">
      <alignment horizontal="left" vertical="center" indent="2"/>
    </xf>
    <xf numFmtId="0" fontId="36" fillId="0" borderId="52" xfId="0" applyFont="1" applyBorder="1" applyAlignment="1">
      <alignment horizontal="left" vertical="center" indent="2"/>
    </xf>
    <xf numFmtId="0" fontId="37" fillId="0" borderId="28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left" vertical="center" wrapText="1"/>
    </xf>
    <xf numFmtId="0" fontId="37" fillId="0" borderId="93" xfId="0" applyFont="1" applyBorder="1" applyAlignment="1">
      <alignment horizontal="left" vertical="center" wrapText="1"/>
    </xf>
    <xf numFmtId="0" fontId="37" fillId="0" borderId="35" xfId="0" applyFont="1" applyBorder="1" applyAlignment="1">
      <alignment vertical="center"/>
    </xf>
    <xf numFmtId="0" fontId="37" fillId="0" borderId="32" xfId="0" applyFont="1" applyBorder="1" applyAlignment="1">
      <alignment vertical="center"/>
    </xf>
    <xf numFmtId="0" fontId="37" fillId="0" borderId="91" xfId="0" applyFont="1" applyBorder="1" applyAlignment="1">
      <alignment vertical="center"/>
    </xf>
    <xf numFmtId="0" fontId="27" fillId="0" borderId="35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30" fillId="0" borderId="90" xfId="104" applyFont="1" applyBorder="1" applyAlignment="1">
      <alignment horizontal="right"/>
      <protection/>
    </xf>
    <xf numFmtId="0" fontId="0" fillId="0" borderId="31" xfId="107" applyFont="1" applyFill="1" applyBorder="1" applyAlignment="1">
      <alignment horizontal="justify" vertical="center" wrapText="1"/>
      <protection/>
    </xf>
    <xf numFmtId="0" fontId="27" fillId="0" borderId="0" xfId="107" applyFont="1" applyAlignment="1">
      <alignment horizontal="right" wrapText="1"/>
      <protection/>
    </xf>
    <xf numFmtId="0" fontId="21" fillId="0" borderId="0" xfId="107" applyFont="1" applyAlignment="1">
      <alignment horizontal="center" wrapText="1"/>
      <protection/>
    </xf>
    <xf numFmtId="0" fontId="94" fillId="25" borderId="0" xfId="115" applyFont="1" applyFill="1" applyBorder="1" applyAlignment="1">
      <alignment horizontal="center" vertical="center"/>
      <protection/>
    </xf>
    <xf numFmtId="0" fontId="37" fillId="25" borderId="18" xfId="115" applyFont="1" applyFill="1" applyBorder="1" applyAlignment="1">
      <alignment horizontal="center" vertical="center" wrapText="1"/>
      <protection/>
    </xf>
    <xf numFmtId="0" fontId="37" fillId="25" borderId="62" xfId="115" applyFont="1" applyFill="1" applyBorder="1" applyAlignment="1">
      <alignment horizontal="center" vertical="center" wrapText="1"/>
      <protection/>
    </xf>
    <xf numFmtId="0" fontId="37" fillId="25" borderId="19" xfId="115" applyFont="1" applyFill="1" applyBorder="1" applyAlignment="1">
      <alignment horizontal="center" vertical="center" wrapText="1"/>
      <protection/>
    </xf>
    <xf numFmtId="0" fontId="21" fillId="25" borderId="18" xfId="115" applyFont="1" applyFill="1" applyBorder="1" applyAlignment="1">
      <alignment horizontal="center" vertical="center" wrapText="1"/>
      <protection/>
    </xf>
    <xf numFmtId="0" fontId="118" fillId="0" borderId="0" xfId="115" applyFont="1" applyAlignment="1">
      <alignment horizontal="center"/>
      <protection/>
    </xf>
    <xf numFmtId="0" fontId="65" fillId="25" borderId="18" xfId="115" applyFont="1" applyFill="1" applyBorder="1" applyAlignment="1">
      <alignment horizontal="center" vertical="center" wrapText="1"/>
      <protection/>
    </xf>
    <xf numFmtId="0" fontId="65" fillId="25" borderId="18" xfId="115" applyFont="1" applyFill="1" applyBorder="1" applyAlignment="1">
      <alignment horizontal="center" vertical="center"/>
      <protection/>
    </xf>
    <xf numFmtId="0" fontId="37" fillId="25" borderId="62" xfId="115" applyFont="1" applyFill="1" applyBorder="1" applyAlignment="1">
      <alignment horizontal="center" vertical="center"/>
      <protection/>
    </xf>
    <xf numFmtId="0" fontId="37" fillId="25" borderId="19" xfId="115" applyFont="1" applyFill="1" applyBorder="1" applyAlignment="1">
      <alignment horizontal="center" vertical="center"/>
      <protection/>
    </xf>
    <xf numFmtId="0" fontId="58" fillId="0" borderId="68" xfId="115" applyFont="1" applyBorder="1" applyAlignment="1">
      <alignment horizontal="right"/>
      <protection/>
    </xf>
    <xf numFmtId="0" fontId="21" fillId="25" borderId="62" xfId="115" applyFont="1" applyFill="1" applyBorder="1" applyAlignment="1">
      <alignment horizontal="center" vertical="distributed"/>
      <protection/>
    </xf>
    <xf numFmtId="0" fontId="21" fillId="25" borderId="19" xfId="115" applyFont="1" applyFill="1" applyBorder="1" applyAlignment="1">
      <alignment horizontal="center" vertical="distributed"/>
      <protection/>
    </xf>
    <xf numFmtId="0" fontId="37" fillId="25" borderId="50" xfId="115" applyFont="1" applyFill="1" applyBorder="1" applyAlignment="1">
      <alignment horizontal="center" vertical="center" wrapText="1"/>
      <protection/>
    </xf>
    <xf numFmtId="0" fontId="37" fillId="25" borderId="33" xfId="115" applyFont="1" applyFill="1" applyBorder="1" applyAlignment="1">
      <alignment horizontal="center" vertical="center" wrapText="1"/>
      <protection/>
    </xf>
    <xf numFmtId="164" fontId="28" fillId="0" borderId="90" xfId="107" applyNumberFormat="1" applyFont="1" applyFill="1" applyBorder="1" applyAlignment="1">
      <alignment horizontal="right" vertical="center" wrapText="1"/>
      <protection/>
    </xf>
    <xf numFmtId="0" fontId="36" fillId="0" borderId="0" xfId="107" applyFont="1" applyAlignment="1">
      <alignment horizontal="right" wrapText="1"/>
      <protection/>
    </xf>
    <xf numFmtId="164" fontId="44" fillId="0" borderId="94" xfId="107" applyNumberFormat="1" applyFont="1" applyFill="1" applyBorder="1" applyAlignment="1" applyProtection="1">
      <alignment horizontal="center" textRotation="180" wrapText="1"/>
      <protection/>
    </xf>
    <xf numFmtId="164" fontId="112" fillId="0" borderId="0" xfId="107" applyNumberFormat="1" applyFont="1" applyFill="1" applyAlignment="1" applyProtection="1">
      <alignment horizontal="center" vertical="center" wrapText="1"/>
      <protection/>
    </xf>
    <xf numFmtId="164" fontId="33" fillId="0" borderId="13" xfId="107" applyNumberFormat="1" applyFont="1" applyFill="1" applyBorder="1" applyAlignment="1" applyProtection="1">
      <alignment horizontal="left" vertical="center" wrapText="1" indent="2"/>
      <protection/>
    </xf>
    <xf numFmtId="164" fontId="33" fillId="0" borderId="14" xfId="107" applyNumberFormat="1" applyFont="1" applyFill="1" applyBorder="1" applyAlignment="1" applyProtection="1">
      <alignment horizontal="left" vertical="center" wrapText="1" indent="2"/>
      <protection/>
    </xf>
    <xf numFmtId="164" fontId="41" fillId="0" borderId="26" xfId="107" applyNumberFormat="1" applyFont="1" applyFill="1" applyBorder="1" applyAlignment="1" applyProtection="1">
      <alignment horizontal="center" vertical="center"/>
      <protection/>
    </xf>
    <xf numFmtId="164" fontId="41" fillId="0" borderId="25" xfId="107" applyNumberFormat="1" applyFont="1" applyFill="1" applyBorder="1" applyAlignment="1" applyProtection="1">
      <alignment horizontal="center" vertical="center"/>
      <protection/>
    </xf>
    <xf numFmtId="164" fontId="41" fillId="0" borderId="16" xfId="107" applyNumberFormat="1" applyFont="1" applyFill="1" applyBorder="1" applyAlignment="1" applyProtection="1">
      <alignment horizontal="center" vertical="center"/>
      <protection/>
    </xf>
    <xf numFmtId="164" fontId="41" fillId="0" borderId="15" xfId="107" applyNumberFormat="1" applyFont="1" applyFill="1" applyBorder="1" applyAlignment="1" applyProtection="1">
      <alignment horizontal="center" vertical="center" wrapText="1"/>
      <protection/>
    </xf>
    <xf numFmtId="164" fontId="41" fillId="0" borderId="17" xfId="107" applyNumberFormat="1" applyFont="1" applyFill="1" applyBorder="1" applyAlignment="1" applyProtection="1">
      <alignment horizontal="center" vertical="center" wrapText="1"/>
      <protection/>
    </xf>
    <xf numFmtId="164" fontId="41" fillId="0" borderId="18" xfId="107" applyNumberFormat="1" applyFont="1" applyFill="1" applyBorder="1" applyAlignment="1" applyProtection="1">
      <alignment horizontal="center" vertical="center"/>
      <protection/>
    </xf>
    <xf numFmtId="164" fontId="41" fillId="0" borderId="16" xfId="107" applyNumberFormat="1" applyFont="1" applyFill="1" applyBorder="1" applyAlignment="1" applyProtection="1">
      <alignment horizontal="center" vertical="center" wrapText="1"/>
      <protection/>
    </xf>
    <xf numFmtId="164" fontId="41" fillId="0" borderId="18" xfId="107" applyNumberFormat="1" applyFont="1" applyFill="1" applyBorder="1" applyAlignment="1" applyProtection="1">
      <alignment horizontal="center" vertical="center" wrapText="1"/>
      <protection/>
    </xf>
    <xf numFmtId="0" fontId="90" fillId="0" borderId="33" xfId="108" applyFont="1" applyBorder="1" applyAlignment="1">
      <alignment horizontal="left" wrapText="1"/>
      <protection/>
    </xf>
    <xf numFmtId="0" fontId="90" fillId="0" borderId="18" xfId="108" applyFont="1" applyBorder="1" applyAlignment="1">
      <alignment horizontal="left" wrapText="1"/>
      <protection/>
    </xf>
    <xf numFmtId="0" fontId="90" fillId="0" borderId="50" xfId="108" applyFont="1" applyBorder="1" applyAlignment="1">
      <alignment horizontal="left" wrapText="1"/>
      <protection/>
    </xf>
    <xf numFmtId="0" fontId="90" fillId="0" borderId="32" xfId="108" applyFont="1" applyBorder="1" applyAlignment="1">
      <alignment horizontal="left" wrapText="1"/>
      <protection/>
    </xf>
    <xf numFmtId="0" fontId="28" fillId="0" borderId="31" xfId="106" applyFont="1" applyFill="1" applyBorder="1" applyAlignment="1">
      <alignment horizontal="center" vertical="center" wrapText="1"/>
      <protection/>
    </xf>
    <xf numFmtId="0" fontId="33" fillId="0" borderId="0" xfId="106" applyFont="1" applyFill="1" applyAlignment="1">
      <alignment horizontal="left" wrapText="1"/>
      <protection/>
    </xf>
    <xf numFmtId="0" fontId="34" fillId="0" borderId="70" xfId="106" applyFont="1" applyFill="1" applyBorder="1" applyAlignment="1" applyProtection="1">
      <alignment horizontal="center" vertical="center" wrapText="1"/>
      <protection/>
    </xf>
    <xf numFmtId="0" fontId="34" fillId="0" borderId="72" xfId="106" applyFont="1" applyFill="1" applyBorder="1" applyAlignment="1" applyProtection="1">
      <alignment horizontal="center" vertical="center" wrapText="1"/>
      <protection/>
    </xf>
    <xf numFmtId="0" fontId="28" fillId="0" borderId="95" xfId="106" applyFont="1" applyFill="1" applyBorder="1" applyAlignment="1" applyProtection="1">
      <alignment horizontal="center" vertical="center"/>
      <protection/>
    </xf>
    <xf numFmtId="0" fontId="28" fillId="0" borderId="77" xfId="106" applyFont="1" applyFill="1" applyBorder="1" applyAlignment="1" applyProtection="1">
      <alignment horizontal="center" vertical="center"/>
      <protection/>
    </xf>
    <xf numFmtId="0" fontId="28" fillId="0" borderId="96" xfId="106" applyFont="1" applyFill="1" applyBorder="1" applyAlignment="1" applyProtection="1">
      <alignment horizontal="center" vertical="center"/>
      <protection/>
    </xf>
    <xf numFmtId="0" fontId="28" fillId="0" borderId="35" xfId="106" applyFont="1" applyFill="1" applyBorder="1" applyAlignment="1" applyProtection="1">
      <alignment horizontal="left"/>
      <protection/>
    </xf>
    <xf numFmtId="0" fontId="28" fillId="0" borderId="32" xfId="106" applyFont="1" applyFill="1" applyBorder="1" applyAlignment="1" applyProtection="1">
      <alignment horizontal="left"/>
      <protection/>
    </xf>
    <xf numFmtId="0" fontId="28" fillId="0" borderId="91" xfId="106" applyFont="1" applyFill="1" applyBorder="1" applyAlignment="1" applyProtection="1">
      <alignment horizontal="left"/>
      <protection/>
    </xf>
    <xf numFmtId="0" fontId="28" fillId="0" borderId="18" xfId="106" applyFont="1" applyFill="1" applyBorder="1" applyAlignment="1" applyProtection="1">
      <alignment horizontal="center"/>
      <protection locked="0"/>
    </xf>
    <xf numFmtId="166" fontId="28" fillId="0" borderId="18" xfId="72" applyNumberFormat="1" applyFont="1" applyFill="1" applyBorder="1" applyAlignment="1" applyProtection="1">
      <alignment horizontal="center"/>
      <protection locked="0"/>
    </xf>
    <xf numFmtId="166" fontId="28" fillId="0" borderId="25" xfId="72" applyNumberFormat="1" applyFont="1" applyFill="1" applyBorder="1" applyAlignment="1" applyProtection="1">
      <alignment horizontal="center"/>
      <protection locked="0"/>
    </xf>
    <xf numFmtId="0" fontId="34" fillId="0" borderId="14" xfId="106" applyFont="1" applyFill="1" applyBorder="1" applyAlignment="1" applyProtection="1">
      <alignment horizontal="center" vertical="center" wrapText="1"/>
      <protection/>
    </xf>
    <xf numFmtId="166" fontId="34" fillId="0" borderId="14" xfId="72" applyNumberFormat="1" applyFont="1" applyFill="1" applyBorder="1" applyAlignment="1" applyProtection="1">
      <alignment horizontal="center"/>
      <protection/>
    </xf>
    <xf numFmtId="166" fontId="34" fillId="0" borderId="27" xfId="72" applyNumberFormat="1" applyFont="1" applyFill="1" applyBorder="1" applyAlignment="1" applyProtection="1">
      <alignment horizontal="center"/>
      <protection/>
    </xf>
    <xf numFmtId="164" fontId="33" fillId="0" borderId="0" xfId="106" applyNumberFormat="1" applyFont="1" applyFill="1" applyBorder="1" applyAlignment="1" applyProtection="1">
      <alignment horizontal="left" vertical="center"/>
      <protection/>
    </xf>
    <xf numFmtId="0" fontId="31" fillId="0" borderId="15" xfId="106" applyFont="1" applyFill="1" applyBorder="1" applyAlignment="1">
      <alignment horizontal="center" vertical="center" wrapText="1"/>
      <protection/>
    </xf>
    <xf numFmtId="0" fontId="31" fillId="0" borderId="63" xfId="106" applyFont="1" applyFill="1" applyBorder="1" applyAlignment="1">
      <alignment horizontal="center" vertical="center" wrapText="1"/>
      <protection/>
    </xf>
    <xf numFmtId="0" fontId="31" fillId="0" borderId="16" xfId="106" applyFont="1" applyFill="1" applyBorder="1" applyAlignment="1">
      <alignment horizontal="center" vertical="center" wrapText="1"/>
      <protection/>
    </xf>
    <xf numFmtId="0" fontId="31" fillId="0" borderId="62" xfId="106" applyFont="1" applyFill="1" applyBorder="1" applyAlignment="1">
      <alignment horizontal="center" vertical="center" wrapText="1"/>
      <protection/>
    </xf>
    <xf numFmtId="0" fontId="31" fillId="0" borderId="97" xfId="106" applyFont="1" applyFill="1" applyBorder="1" applyAlignment="1">
      <alignment horizontal="center" vertical="center" wrapText="1"/>
      <protection/>
    </xf>
    <xf numFmtId="0" fontId="31" fillId="0" borderId="98" xfId="106" applyFont="1" applyFill="1" applyBorder="1" applyAlignment="1">
      <alignment horizontal="center" vertical="center" wrapText="1"/>
      <protection/>
    </xf>
    <xf numFmtId="0" fontId="31" fillId="0" borderId="87" xfId="106" applyFont="1" applyFill="1" applyBorder="1" applyAlignment="1">
      <alignment horizontal="center" vertical="center" wrapText="1"/>
      <protection/>
    </xf>
    <xf numFmtId="0" fontId="31" fillId="0" borderId="26" xfId="106" applyFont="1" applyFill="1" applyBorder="1" applyAlignment="1">
      <alignment horizontal="center" vertical="center" wrapText="1"/>
      <protection/>
    </xf>
    <xf numFmtId="0" fontId="31" fillId="0" borderId="74" xfId="106" applyFont="1" applyFill="1" applyBorder="1" applyAlignment="1">
      <alignment horizontal="center" vertical="center" wrapText="1"/>
      <protection/>
    </xf>
    <xf numFmtId="0" fontId="28" fillId="0" borderId="18" xfId="106" applyFont="1" applyFill="1" applyBorder="1" applyAlignment="1" applyProtection="1">
      <alignment horizontal="center" vertical="center"/>
      <protection/>
    </xf>
    <xf numFmtId="0" fontId="28" fillId="0" borderId="25" xfId="106" applyFont="1" applyFill="1" applyBorder="1" applyAlignment="1" applyProtection="1">
      <alignment horizontal="center" vertical="center"/>
      <protection/>
    </xf>
    <xf numFmtId="164" fontId="32" fillId="0" borderId="0" xfId="106" applyNumberFormat="1" applyFont="1" applyFill="1" applyBorder="1" applyAlignment="1" applyProtection="1">
      <alignment horizontal="center" vertical="center" wrapText="1"/>
      <protection/>
    </xf>
    <xf numFmtId="0" fontId="27" fillId="0" borderId="0" xfId="108" applyFont="1" applyAlignment="1">
      <alignment horizontal="right" wrapText="1"/>
      <protection/>
    </xf>
    <xf numFmtId="0" fontId="36" fillId="0" borderId="0" xfId="108" applyFont="1" applyAlignment="1">
      <alignment horizontal="right" wrapText="1"/>
      <protection/>
    </xf>
    <xf numFmtId="164" fontId="28" fillId="0" borderId="0" xfId="108" applyNumberFormat="1" applyFont="1" applyFill="1" applyBorder="1" applyAlignment="1">
      <alignment horizontal="right" vertical="center" wrapText="1"/>
      <protection/>
    </xf>
    <xf numFmtId="0" fontId="31" fillId="0" borderId="16" xfId="106" applyFont="1" applyFill="1" applyBorder="1" applyAlignment="1" applyProtection="1">
      <alignment horizontal="center" vertical="center" wrapText="1"/>
      <protection/>
    </xf>
    <xf numFmtId="0" fontId="34" fillId="0" borderId="16" xfId="106" applyFont="1" applyFill="1" applyBorder="1" applyAlignment="1" applyProtection="1">
      <alignment horizontal="center" vertical="center" wrapText="1"/>
      <protection/>
    </xf>
    <xf numFmtId="0" fontId="34" fillId="0" borderId="26" xfId="106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39" fillId="0" borderId="0" xfId="0" applyFont="1" applyFill="1" applyAlignment="1">
      <alignment horizontal="center"/>
    </xf>
    <xf numFmtId="0" fontId="32" fillId="0" borderId="0" xfId="109" applyFont="1" applyFill="1" applyAlignment="1" applyProtection="1">
      <alignment horizontal="center" vertical="center"/>
      <protection locked="0"/>
    </xf>
    <xf numFmtId="0" fontId="32" fillId="0" borderId="0" xfId="109" applyFont="1" applyFill="1" applyAlignment="1">
      <alignment horizontal="center"/>
      <protection/>
    </xf>
    <xf numFmtId="0" fontId="32" fillId="0" borderId="0" xfId="109" applyFont="1" applyFill="1" applyAlignment="1" applyProtection="1">
      <alignment horizontal="center" vertical="center"/>
      <protection locked="0"/>
    </xf>
    <xf numFmtId="0" fontId="35" fillId="0" borderId="0" xfId="109" applyFont="1" applyFill="1" applyBorder="1" applyAlignment="1">
      <alignment horizontal="right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41" fillId="0" borderId="21" xfId="0" applyFont="1" applyFill="1" applyBorder="1" applyAlignment="1" applyProtection="1">
      <alignment horizontal="center" vertical="center" wrapText="1"/>
      <protection/>
    </xf>
    <xf numFmtId="0" fontId="41" fillId="0" borderId="22" xfId="0" applyFont="1" applyFill="1" applyBorder="1" applyAlignment="1" applyProtection="1">
      <alignment horizontal="center" vertical="center" wrapText="1"/>
      <protection/>
    </xf>
    <xf numFmtId="0" fontId="41" fillId="0" borderId="92" xfId="0" applyFont="1" applyFill="1" applyBorder="1" applyAlignment="1" applyProtection="1">
      <alignment horizontal="left" vertical="center" wrapText="1" indent="1"/>
      <protection/>
    </xf>
    <xf numFmtId="0" fontId="41" fillId="0" borderId="52" xfId="0" applyFont="1" applyFill="1" applyBorder="1" applyAlignment="1" applyProtection="1">
      <alignment horizontal="left" vertical="center" wrapText="1" indent="1"/>
      <protection/>
    </xf>
    <xf numFmtId="0" fontId="41" fillId="0" borderId="66" xfId="0" applyFont="1" applyFill="1" applyBorder="1" applyAlignment="1" applyProtection="1">
      <alignment horizontal="center" vertical="center" wrapText="1"/>
      <protection/>
    </xf>
    <xf numFmtId="0" fontId="41" fillId="0" borderId="64" xfId="0" applyFont="1" applyFill="1" applyBorder="1" applyAlignment="1" applyProtection="1">
      <alignment horizontal="center" vertical="center" wrapText="1"/>
      <protection/>
    </xf>
    <xf numFmtId="0" fontId="41" fillId="0" borderId="29" xfId="0" applyFont="1" applyFill="1" applyBorder="1" applyAlignment="1" applyProtection="1">
      <alignment horizontal="center" vertical="center" wrapText="1"/>
      <protection/>
    </xf>
    <xf numFmtId="0" fontId="41" fillId="0" borderId="65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right" vertical="center" wrapText="1"/>
      <protection/>
    </xf>
    <xf numFmtId="0" fontId="31" fillId="0" borderId="66" xfId="109" applyFont="1" applyFill="1" applyBorder="1" applyAlignment="1" quotePrefix="1">
      <alignment horizontal="center" vertical="center" wrapText="1"/>
      <protection/>
    </xf>
    <xf numFmtId="0" fontId="31" fillId="0" borderId="76" xfId="109" applyFont="1" applyFill="1" applyBorder="1" applyAlignment="1" quotePrefix="1">
      <alignment horizontal="center" vertical="center" wrapText="1"/>
      <protection/>
    </xf>
    <xf numFmtId="0" fontId="31" fillId="0" borderId="29" xfId="109" applyFont="1" applyFill="1" applyBorder="1" applyAlignment="1">
      <alignment horizontal="center" vertical="center"/>
      <protection/>
    </xf>
    <xf numFmtId="0" fontId="31" fillId="0" borderId="34" xfId="109" applyFont="1" applyFill="1" applyBorder="1" applyAlignment="1">
      <alignment horizontal="center" vertical="center"/>
      <protection/>
    </xf>
    <xf numFmtId="0" fontId="31" fillId="0" borderId="30" xfId="109" applyFont="1" applyFill="1" applyBorder="1" applyAlignment="1">
      <alignment horizontal="center" vertical="center"/>
      <protection/>
    </xf>
    <xf numFmtId="0" fontId="31" fillId="0" borderId="99" xfId="109" applyFont="1" applyFill="1" applyBorder="1" applyAlignment="1">
      <alignment horizontal="center" vertical="center"/>
      <protection/>
    </xf>
    <xf numFmtId="0" fontId="31" fillId="0" borderId="100" xfId="109" applyFont="1" applyFill="1" applyBorder="1" applyAlignment="1">
      <alignment horizontal="center" vertical="center"/>
      <protection/>
    </xf>
    <xf numFmtId="0" fontId="31" fillId="0" borderId="57" xfId="109" applyFont="1" applyFill="1" applyBorder="1" applyAlignment="1">
      <alignment horizontal="center" vertical="center"/>
      <protection/>
    </xf>
    <xf numFmtId="0" fontId="35" fillId="0" borderId="90" xfId="109" applyFont="1" applyFill="1" applyBorder="1" applyAlignment="1">
      <alignment horizontal="right"/>
      <protection/>
    </xf>
    <xf numFmtId="0" fontId="39" fillId="0" borderId="0" xfId="109" applyFont="1" applyFill="1" applyAlignment="1" applyProtection="1">
      <alignment horizontal="right" vertical="center"/>
      <protection locked="0"/>
    </xf>
    <xf numFmtId="0" fontId="25" fillId="0" borderId="16" xfId="113" applyFont="1" applyFill="1" applyBorder="1" applyAlignment="1" applyProtection="1">
      <alignment horizontal="center" vertical="center" textRotation="90"/>
      <protection/>
    </xf>
    <xf numFmtId="0" fontId="25" fillId="0" borderId="18" xfId="113" applyFont="1" applyFill="1" applyBorder="1" applyAlignment="1" applyProtection="1">
      <alignment horizontal="center" vertical="center" textRotation="90"/>
      <protection/>
    </xf>
    <xf numFmtId="0" fontId="33" fillId="0" borderId="16" xfId="113" applyFont="1" applyFill="1" applyBorder="1" applyAlignment="1" applyProtection="1">
      <alignment horizontal="center" vertical="center" wrapText="1"/>
      <protection/>
    </xf>
    <xf numFmtId="0" fontId="33" fillId="0" borderId="18" xfId="113" applyFont="1" applyFill="1" applyBorder="1" applyAlignment="1" applyProtection="1">
      <alignment horizontal="center" vertical="center" wrapText="1"/>
      <protection/>
    </xf>
    <xf numFmtId="0" fontId="33" fillId="0" borderId="26" xfId="113" applyFont="1" applyFill="1" applyBorder="1" applyAlignment="1" applyProtection="1">
      <alignment horizontal="center" vertical="center" wrapText="1"/>
      <protection/>
    </xf>
    <xf numFmtId="0" fontId="33" fillId="0" borderId="25" xfId="113" applyFont="1" applyFill="1" applyBorder="1" applyAlignment="1" applyProtection="1">
      <alignment horizontal="center" vertical="center" wrapText="1"/>
      <protection/>
    </xf>
    <xf numFmtId="0" fontId="21" fillId="0" borderId="0" xfId="114" applyFont="1" applyFill="1" applyAlignment="1" applyProtection="1">
      <alignment horizontal="center" vertical="center" wrapText="1"/>
      <protection/>
    </xf>
    <xf numFmtId="0" fontId="16" fillId="0" borderId="0" xfId="114" applyFont="1" applyFill="1" applyAlignment="1" applyProtection="1">
      <alignment horizontal="left"/>
      <protection/>
    </xf>
    <xf numFmtId="0" fontId="32" fillId="0" borderId="15" xfId="113" applyFont="1" applyFill="1" applyBorder="1" applyAlignment="1" applyProtection="1">
      <alignment horizontal="center" vertical="center" wrapText="1"/>
      <protection/>
    </xf>
    <xf numFmtId="0" fontId="32" fillId="0" borderId="17" xfId="113" applyFont="1" applyFill="1" applyBorder="1" applyAlignment="1" applyProtection="1">
      <alignment horizontal="center" vertical="center" wrapText="1"/>
      <protection/>
    </xf>
    <xf numFmtId="0" fontId="21" fillId="0" borderId="0" xfId="114" applyFont="1" applyFill="1" applyAlignment="1" applyProtection="1">
      <alignment horizontal="center" vertical="center"/>
      <protection/>
    </xf>
    <xf numFmtId="0" fontId="30" fillId="0" borderId="0" xfId="114" applyFont="1" applyFill="1" applyBorder="1" applyAlignment="1" applyProtection="1">
      <alignment horizontal="right"/>
      <protection/>
    </xf>
    <xf numFmtId="0" fontId="24" fillId="0" borderId="66" xfId="114" applyFont="1" applyFill="1" applyBorder="1" applyAlignment="1" applyProtection="1">
      <alignment horizontal="center" vertical="center" wrapText="1"/>
      <protection/>
    </xf>
    <xf numFmtId="0" fontId="24" fillId="0" borderId="76" xfId="114" applyFont="1" applyFill="1" applyBorder="1" applyAlignment="1" applyProtection="1">
      <alignment horizontal="center" vertical="center" wrapText="1"/>
      <protection/>
    </xf>
    <xf numFmtId="0" fontId="25" fillId="0" borderId="29" xfId="113" applyFont="1" applyFill="1" applyBorder="1" applyAlignment="1" applyProtection="1">
      <alignment horizontal="center" vertical="center" textRotation="90"/>
      <protection/>
    </xf>
    <xf numFmtId="0" fontId="25" fillId="0" borderId="34" xfId="113" applyFont="1" applyFill="1" applyBorder="1" applyAlignment="1" applyProtection="1">
      <alignment horizontal="center" vertical="center" textRotation="90"/>
      <protection/>
    </xf>
    <xf numFmtId="0" fontId="23" fillId="0" borderId="16" xfId="114" applyFont="1" applyFill="1" applyBorder="1" applyAlignment="1" applyProtection="1">
      <alignment horizontal="center" vertical="center" wrapText="1"/>
      <protection/>
    </xf>
    <xf numFmtId="0" fontId="23" fillId="0" borderId="18" xfId="114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wrapText="1"/>
      <protection/>
    </xf>
    <xf numFmtId="0" fontId="46" fillId="0" borderId="21" xfId="0" applyFont="1" applyBorder="1" applyAlignment="1" applyProtection="1">
      <alignment wrapText="1"/>
      <protection/>
    </xf>
    <xf numFmtId="0" fontId="44" fillId="0" borderId="0" xfId="0" applyFont="1" applyAlignment="1" applyProtection="1">
      <alignment horizontal="center" textRotation="180"/>
      <protection/>
    </xf>
  </cellXfs>
  <cellStyles count="11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Figyelmeztetés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Hivatkozott cella" xfId="80"/>
    <cellStyle name="Input" xfId="81"/>
    <cellStyle name="Jegyzet" xfId="82"/>
    <cellStyle name="Jelölőszín 1" xfId="83"/>
    <cellStyle name="Jelölőszín 2" xfId="84"/>
    <cellStyle name="Jelölőszín 3" xfId="85"/>
    <cellStyle name="Jelölőszín 4" xfId="86"/>
    <cellStyle name="Jelölőszín 5" xfId="87"/>
    <cellStyle name="Jelölőszín 6" xfId="88"/>
    <cellStyle name="Jó" xfId="89"/>
    <cellStyle name="Kimenet" xfId="90"/>
    <cellStyle name="Followed Hyperlink" xfId="91"/>
    <cellStyle name="Linked Cell" xfId="92"/>
    <cellStyle name="Magyarázó szöveg" xfId="93"/>
    <cellStyle name="Neutral" xfId="94"/>
    <cellStyle name="Normál 2" xfId="95"/>
    <cellStyle name="Normál 3" xfId="96"/>
    <cellStyle name="Normál 4" xfId="97"/>
    <cellStyle name="Normál 5" xfId="98"/>
    <cellStyle name="Normál_  3   _2010.évi állami" xfId="99"/>
    <cellStyle name="Normál_12.sz.mell.2013.évi fejlesztés 2" xfId="100"/>
    <cellStyle name="Normál_2004.évi normatívák" xfId="101"/>
    <cellStyle name="Normál_2010.évi tervezett beruházás, felújítás" xfId="102"/>
    <cellStyle name="Normál_3aszm" xfId="103"/>
    <cellStyle name="Normál_6szm" xfId="104"/>
    <cellStyle name="Normál_költségvetés módosítás I." xfId="105"/>
    <cellStyle name="Normál_KVRENMUNKA" xfId="106"/>
    <cellStyle name="Normál_Másolat eredetijeKVIREND" xfId="107"/>
    <cellStyle name="Normál_Másolat eredetijeKVIREND 2" xfId="108"/>
    <cellStyle name="Normál_minta" xfId="109"/>
    <cellStyle name="Normál_Táblák (saját, bővebb)" xfId="110"/>
    <cellStyle name="Normál_Táblák 01-08 08.31." xfId="111"/>
    <cellStyle name="Normal_tanusitv" xfId="112"/>
    <cellStyle name="Normál_VAGYONK" xfId="113"/>
    <cellStyle name="Normál_VAGYONKIM" xfId="114"/>
    <cellStyle name="Normál_Zalakaros" xfId="115"/>
    <cellStyle name="Note" xfId="116"/>
    <cellStyle name="Output" xfId="117"/>
    <cellStyle name="Összesen" xfId="118"/>
    <cellStyle name="Currency" xfId="119"/>
    <cellStyle name="Currency [0]" xfId="120"/>
    <cellStyle name="Rossz" xfId="121"/>
    <cellStyle name="Semleges" xfId="122"/>
    <cellStyle name="Számítás" xfId="123"/>
    <cellStyle name="Percent" xfId="124"/>
    <cellStyle name="Százalék 2" xfId="125"/>
    <cellStyle name="Title" xfId="126"/>
    <cellStyle name="Total" xfId="127"/>
    <cellStyle name="Warning Text" xfId="128"/>
  </cellStyles>
  <dxfs count="4">
    <dxf>
      <font>
        <color indexed="10"/>
      </font>
    </dxf>
    <dxf>
      <font>
        <color indexed="13"/>
      </font>
    </dxf>
    <dxf>
      <font>
        <color rgb="FFFFFF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67"/>
  <sheetViews>
    <sheetView tabSelected="1" zoomScale="90" zoomScaleNormal="90" zoomScaleSheetLayoutView="100" zoomScalePageLayoutView="0" workbookViewId="0" topLeftCell="C1">
      <selection activeCell="I5" sqref="I5"/>
    </sheetView>
  </sheetViews>
  <sheetFormatPr defaultColWidth="10.625" defaultRowHeight="12.75"/>
  <cols>
    <col min="1" max="1" width="5.375" style="58" customWidth="1"/>
    <col min="2" max="2" width="50.625" style="58" customWidth="1"/>
    <col min="3" max="3" width="18.875" style="58" customWidth="1"/>
    <col min="4" max="4" width="19.625" style="58" customWidth="1"/>
    <col min="5" max="5" width="17.875" style="58" customWidth="1"/>
    <col min="6" max="6" width="6.625" style="58" customWidth="1"/>
    <col min="7" max="7" width="50.00390625" style="58" customWidth="1"/>
    <col min="8" max="8" width="17.875" style="58" customWidth="1"/>
    <col min="9" max="9" width="18.375" style="58" customWidth="1"/>
    <col min="10" max="10" width="18.125" style="58" customWidth="1"/>
    <col min="11" max="16384" width="10.625" style="58" customWidth="1"/>
  </cols>
  <sheetData>
    <row r="1" spans="1:10" ht="18.75">
      <c r="A1" s="907" t="s">
        <v>309</v>
      </c>
      <c r="B1" s="907"/>
      <c r="C1" s="907"/>
      <c r="D1" s="907"/>
      <c r="E1" s="907"/>
      <c r="F1" s="907"/>
      <c r="G1" s="907"/>
      <c r="H1" s="907"/>
      <c r="I1" s="907"/>
      <c r="J1" s="907"/>
    </row>
    <row r="2" spans="1:10" ht="18.75">
      <c r="A2" s="907" t="s">
        <v>723</v>
      </c>
      <c r="B2" s="907"/>
      <c r="C2" s="907"/>
      <c r="D2" s="907"/>
      <c r="E2" s="907"/>
      <c r="F2" s="907"/>
      <c r="G2" s="907"/>
      <c r="H2" s="907"/>
      <c r="I2" s="907"/>
      <c r="J2" s="907"/>
    </row>
    <row r="3" spans="1:10" ht="14.25" customHeight="1">
      <c r="A3" s="57"/>
      <c r="B3" s="57"/>
      <c r="C3" s="57"/>
      <c r="D3" s="57"/>
      <c r="E3" s="57"/>
      <c r="F3" s="57"/>
      <c r="G3" s="57"/>
      <c r="H3" s="57"/>
      <c r="I3" s="59"/>
      <c r="J3" s="60" t="s">
        <v>310</v>
      </c>
    </row>
    <row r="4" spans="9:10" ht="13.5" thickBot="1">
      <c r="I4" s="908" t="s">
        <v>734</v>
      </c>
      <c r="J4" s="908"/>
    </row>
    <row r="5" spans="1:10" ht="45" customHeight="1">
      <c r="A5" s="61"/>
      <c r="B5" s="62" t="s">
        <v>311</v>
      </c>
      <c r="C5" s="63" t="s">
        <v>708</v>
      </c>
      <c r="D5" s="63" t="s">
        <v>709</v>
      </c>
      <c r="E5" s="64" t="s">
        <v>710</v>
      </c>
      <c r="F5" s="65"/>
      <c r="G5" s="62" t="s">
        <v>311</v>
      </c>
      <c r="H5" s="63" t="s">
        <v>708</v>
      </c>
      <c r="I5" s="63" t="s">
        <v>709</v>
      </c>
      <c r="J5" s="64" t="s">
        <v>710</v>
      </c>
    </row>
    <row r="6" spans="1:10" ht="15" customHeight="1">
      <c r="A6" s="909" t="s">
        <v>312</v>
      </c>
      <c r="B6" s="910"/>
      <c r="C6" s="910"/>
      <c r="D6" s="910"/>
      <c r="E6" s="911"/>
      <c r="F6" s="910" t="s">
        <v>313</v>
      </c>
      <c r="G6" s="910"/>
      <c r="H6" s="910"/>
      <c r="I6" s="910"/>
      <c r="J6" s="911"/>
    </row>
    <row r="7" spans="1:10" ht="15" customHeight="1">
      <c r="A7" s="67" t="s">
        <v>279</v>
      </c>
      <c r="B7" s="68" t="s">
        <v>314</v>
      </c>
      <c r="C7" s="69"/>
      <c r="D7" s="69"/>
      <c r="E7" s="70"/>
      <c r="F7" s="71" t="s">
        <v>279</v>
      </c>
      <c r="G7" s="72" t="s">
        <v>314</v>
      </c>
      <c r="H7" s="69"/>
      <c r="I7" s="69"/>
      <c r="J7" s="70"/>
    </row>
    <row r="8" spans="1:10" ht="15" customHeight="1">
      <c r="A8" s="67"/>
      <c r="B8" s="73" t="s">
        <v>217</v>
      </c>
      <c r="C8" s="74">
        <v>160777558</v>
      </c>
      <c r="D8" s="74">
        <v>165202544</v>
      </c>
      <c r="E8" s="75">
        <v>165202544</v>
      </c>
      <c r="F8" s="76"/>
      <c r="G8" s="73" t="s">
        <v>315</v>
      </c>
      <c r="H8" s="69">
        <v>56062080</v>
      </c>
      <c r="I8" s="69">
        <v>60587537</v>
      </c>
      <c r="J8" s="70">
        <v>58809751</v>
      </c>
    </row>
    <row r="9" spans="1:10" ht="27" customHeight="1">
      <c r="A9" s="67"/>
      <c r="B9" s="77" t="s">
        <v>316</v>
      </c>
      <c r="C9" s="78">
        <v>81460000</v>
      </c>
      <c r="D9" s="78">
        <v>83434897</v>
      </c>
      <c r="E9" s="79">
        <v>83434897</v>
      </c>
      <c r="F9" s="71"/>
      <c r="G9" s="80" t="s">
        <v>317</v>
      </c>
      <c r="H9" s="69">
        <v>14800000</v>
      </c>
      <c r="I9" s="69">
        <v>15419077</v>
      </c>
      <c r="J9" s="70">
        <v>14702279</v>
      </c>
    </row>
    <row r="10" spans="1:10" ht="15" customHeight="1">
      <c r="A10" s="67"/>
      <c r="B10" s="73" t="s">
        <v>318</v>
      </c>
      <c r="C10" s="78">
        <v>28888730</v>
      </c>
      <c r="D10" s="78">
        <v>30531046</v>
      </c>
      <c r="E10" s="79">
        <v>30457949</v>
      </c>
      <c r="F10" s="71"/>
      <c r="G10" s="73" t="s">
        <v>319</v>
      </c>
      <c r="H10" s="69">
        <v>66766700</v>
      </c>
      <c r="I10" s="69">
        <v>69857800</v>
      </c>
      <c r="J10" s="70">
        <v>63042288</v>
      </c>
    </row>
    <row r="11" spans="1:10" ht="15" customHeight="1">
      <c r="A11" s="67"/>
      <c r="B11" s="73" t="s">
        <v>320</v>
      </c>
      <c r="C11" s="78">
        <v>50000</v>
      </c>
      <c r="D11" s="78">
        <v>1400000</v>
      </c>
      <c r="E11" s="79">
        <v>1390000</v>
      </c>
      <c r="F11" s="71"/>
      <c r="G11" s="73" t="s">
        <v>321</v>
      </c>
      <c r="H11" s="69">
        <v>5300000</v>
      </c>
      <c r="I11" s="69">
        <v>7413780</v>
      </c>
      <c r="J11" s="70">
        <v>4333335</v>
      </c>
    </row>
    <row r="12" spans="1:10" ht="15" customHeight="1">
      <c r="A12" s="67"/>
      <c r="B12" s="81"/>
      <c r="C12" s="82"/>
      <c r="D12" s="82"/>
      <c r="E12" s="83"/>
      <c r="F12" s="71"/>
      <c r="G12" s="73" t="s">
        <v>322</v>
      </c>
      <c r="H12" s="69">
        <v>59615946</v>
      </c>
      <c r="I12" s="69">
        <v>55485098</v>
      </c>
      <c r="J12" s="70">
        <v>55121329</v>
      </c>
    </row>
    <row r="13" spans="1:10" ht="8.25" customHeight="1">
      <c r="A13" s="67"/>
      <c r="B13" s="85"/>
      <c r="C13" s="86"/>
      <c r="D13" s="86"/>
      <c r="E13" s="87"/>
      <c r="F13" s="71"/>
      <c r="G13" s="73"/>
      <c r="H13" s="69"/>
      <c r="I13" s="69"/>
      <c r="J13" s="70"/>
    </row>
    <row r="14" spans="1:10" ht="15" customHeight="1">
      <c r="A14" s="67"/>
      <c r="B14" s="81" t="s">
        <v>323</v>
      </c>
      <c r="C14" s="82">
        <f>SUM(C8:C11)</f>
        <v>271176288</v>
      </c>
      <c r="D14" s="82">
        <f>SUM(D8:D11)</f>
        <v>280568487</v>
      </c>
      <c r="E14" s="83">
        <f>SUM(E8:E11)</f>
        <v>280485390</v>
      </c>
      <c r="F14" s="71"/>
      <c r="G14" s="88" t="s">
        <v>323</v>
      </c>
      <c r="H14" s="89">
        <f>SUM(H8:H13)</f>
        <v>202544726</v>
      </c>
      <c r="I14" s="89">
        <f>SUM(I8:I13)</f>
        <v>208763292</v>
      </c>
      <c r="J14" s="90">
        <f>SUM(J8:J13)</f>
        <v>196008982</v>
      </c>
    </row>
    <row r="15" spans="1:10" ht="15" customHeight="1">
      <c r="A15" s="67"/>
      <c r="B15" s="81"/>
      <c r="C15" s="82"/>
      <c r="D15" s="82"/>
      <c r="E15" s="83"/>
      <c r="F15" s="71"/>
      <c r="G15" s="88"/>
      <c r="H15" s="89"/>
      <c r="I15" s="89"/>
      <c r="J15" s="90"/>
    </row>
    <row r="16" spans="1:10" ht="15" customHeight="1">
      <c r="A16" s="67" t="s">
        <v>227</v>
      </c>
      <c r="B16" s="84" t="s">
        <v>324</v>
      </c>
      <c r="C16" s="78"/>
      <c r="D16" s="78"/>
      <c r="E16" s="79"/>
      <c r="F16" s="71" t="s">
        <v>227</v>
      </c>
      <c r="G16" s="68" t="s">
        <v>324</v>
      </c>
      <c r="H16" s="69"/>
      <c r="I16" s="69"/>
      <c r="J16" s="70"/>
    </row>
    <row r="17" spans="1:10" ht="15" customHeight="1">
      <c r="A17" s="67"/>
      <c r="B17" s="73" t="s">
        <v>216</v>
      </c>
      <c r="C17" s="78">
        <v>2563740</v>
      </c>
      <c r="D17" s="78">
        <v>5664346</v>
      </c>
      <c r="E17" s="79">
        <v>5664346</v>
      </c>
      <c r="F17" s="71"/>
      <c r="G17" s="73" t="s">
        <v>325</v>
      </c>
      <c r="H17" s="69">
        <v>30612573</v>
      </c>
      <c r="I17" s="69">
        <v>33012961</v>
      </c>
      <c r="J17" s="70">
        <v>32694215</v>
      </c>
    </row>
    <row r="18" spans="1:10" ht="15" customHeight="1">
      <c r="A18" s="67"/>
      <c r="B18" s="118" t="s">
        <v>724</v>
      </c>
      <c r="C18" s="78">
        <v>20000</v>
      </c>
      <c r="D18" s="78">
        <v>131000</v>
      </c>
      <c r="E18" s="79">
        <v>130003</v>
      </c>
      <c r="F18" s="71"/>
      <c r="G18" s="80" t="s">
        <v>327</v>
      </c>
      <c r="H18" s="69">
        <v>8556643</v>
      </c>
      <c r="I18" s="69">
        <v>9037608</v>
      </c>
      <c r="J18" s="70">
        <v>8844709</v>
      </c>
    </row>
    <row r="19" spans="1:10" ht="15" customHeight="1">
      <c r="A19" s="67"/>
      <c r="B19" s="118"/>
      <c r="C19" s="78"/>
      <c r="D19" s="78"/>
      <c r="E19" s="79"/>
      <c r="F19" s="71"/>
      <c r="G19" s="73" t="s">
        <v>328</v>
      </c>
      <c r="H19" s="69">
        <v>7361437</v>
      </c>
      <c r="I19" s="69">
        <v>7395603</v>
      </c>
      <c r="J19" s="70">
        <v>6414551</v>
      </c>
    </row>
    <row r="20" spans="1:10" ht="15" customHeight="1">
      <c r="A20" s="67"/>
      <c r="B20" s="118"/>
      <c r="C20" s="78"/>
      <c r="D20" s="78"/>
      <c r="E20" s="79"/>
      <c r="F20" s="71"/>
      <c r="G20" s="73" t="s">
        <v>218</v>
      </c>
      <c r="H20" s="69">
        <v>0</v>
      </c>
      <c r="I20" s="69">
        <v>75869</v>
      </c>
      <c r="J20" s="70">
        <v>75869</v>
      </c>
    </row>
    <row r="21" spans="1:10" ht="15" customHeight="1">
      <c r="A21" s="67"/>
      <c r="B21" s="474" t="s">
        <v>342</v>
      </c>
      <c r="C21" s="82">
        <f>SUM(C17:C19)</f>
        <v>2583740</v>
      </c>
      <c r="D21" s="82">
        <f>SUM(D17:D19)</f>
        <v>5795346</v>
      </c>
      <c r="E21" s="83">
        <f>SUM(E17:E19)</f>
        <v>5794349</v>
      </c>
      <c r="F21" s="71"/>
      <c r="G21" s="88" t="s">
        <v>326</v>
      </c>
      <c r="H21" s="89">
        <f>SUM(H17:H20)</f>
        <v>46530653</v>
      </c>
      <c r="I21" s="89">
        <f>SUM(I17:I20)</f>
        <v>49522041</v>
      </c>
      <c r="J21" s="90">
        <f>SUM(J17:J20)</f>
        <v>48029344</v>
      </c>
    </row>
    <row r="22" spans="1:10" ht="15" customHeight="1">
      <c r="A22" s="475"/>
      <c r="B22" s="473"/>
      <c r="C22" s="91"/>
      <c r="D22" s="91"/>
      <c r="E22" s="95"/>
      <c r="F22" s="96"/>
      <c r="G22" s="81"/>
      <c r="H22" s="89"/>
      <c r="I22" s="89"/>
      <c r="J22" s="90"/>
    </row>
    <row r="23" spans="1:10" ht="7.5" customHeight="1">
      <c r="A23" s="92"/>
      <c r="B23" s="93"/>
      <c r="C23" s="94"/>
      <c r="D23" s="94"/>
      <c r="E23" s="95"/>
      <c r="F23" s="147"/>
      <c r="G23" s="147"/>
      <c r="H23" s="147"/>
      <c r="I23" s="147"/>
      <c r="J23" s="476"/>
    </row>
    <row r="24" spans="1:10" ht="15" customHeight="1">
      <c r="A24" s="903" t="s">
        <v>329</v>
      </c>
      <c r="B24" s="904"/>
      <c r="C24" s="82">
        <f>C14+C21</f>
        <v>273760028</v>
      </c>
      <c r="D24" s="82">
        <f>D14+D21</f>
        <v>286363833</v>
      </c>
      <c r="E24" s="82">
        <f>E14+E21</f>
        <v>286279739</v>
      </c>
      <c r="F24" s="914" t="s">
        <v>330</v>
      </c>
      <c r="G24" s="915"/>
      <c r="H24" s="89">
        <f>H14+H21</f>
        <v>249075379</v>
      </c>
      <c r="I24" s="89">
        <f>I14+I21</f>
        <v>258285333</v>
      </c>
      <c r="J24" s="90">
        <f>J14+J21</f>
        <v>244038326</v>
      </c>
    </row>
    <row r="25" spans="1:10" ht="15" customHeight="1">
      <c r="A25" s="92"/>
      <c r="B25" s="93"/>
      <c r="C25" s="94"/>
      <c r="D25" s="94"/>
      <c r="E25" s="95"/>
      <c r="F25" s="97"/>
      <c r="G25" s="98"/>
      <c r="H25" s="99"/>
      <c r="I25" s="99"/>
      <c r="J25" s="100"/>
    </row>
    <row r="26" spans="1:10" ht="15" customHeight="1">
      <c r="A26" s="903" t="s">
        <v>331</v>
      </c>
      <c r="B26" s="904"/>
      <c r="C26" s="82">
        <v>0</v>
      </c>
      <c r="D26" s="82">
        <v>0</v>
      </c>
      <c r="E26" s="83">
        <v>0</v>
      </c>
      <c r="F26" s="101" t="s">
        <v>332</v>
      </c>
      <c r="G26" s="81"/>
      <c r="H26" s="89">
        <v>0</v>
      </c>
      <c r="I26" s="89">
        <v>0</v>
      </c>
      <c r="J26" s="90">
        <v>0</v>
      </c>
    </row>
    <row r="27" spans="1:10" ht="15" customHeight="1">
      <c r="A27" s="102"/>
      <c r="B27" s="84"/>
      <c r="C27" s="78"/>
      <c r="D27" s="78"/>
      <c r="E27" s="79"/>
      <c r="F27" s="103"/>
      <c r="G27" s="84"/>
      <c r="H27" s="99"/>
      <c r="I27" s="99"/>
      <c r="J27" s="100"/>
    </row>
    <row r="28" spans="1:10" ht="15" customHeight="1">
      <c r="A28" s="899" t="s">
        <v>333</v>
      </c>
      <c r="B28" s="900"/>
      <c r="C28" s="104">
        <f>C24+C26</f>
        <v>273760028</v>
      </c>
      <c r="D28" s="104">
        <f>D24+D26</f>
        <v>286363833</v>
      </c>
      <c r="E28" s="104">
        <f>E24+E26</f>
        <v>286279739</v>
      </c>
      <c r="F28" s="898" t="s">
        <v>334</v>
      </c>
      <c r="G28" s="900" t="s">
        <v>334</v>
      </c>
      <c r="H28" s="105">
        <f>H24+H26</f>
        <v>249075379</v>
      </c>
      <c r="I28" s="105">
        <f>I24+I26</f>
        <v>258285333</v>
      </c>
      <c r="J28" s="106">
        <f>J24+J26</f>
        <v>244038326</v>
      </c>
    </row>
    <row r="29" spans="1:10" ht="15" customHeight="1">
      <c r="A29" s="478"/>
      <c r="B29" s="479"/>
      <c r="C29" s="480"/>
      <c r="D29" s="480"/>
      <c r="E29" s="481"/>
      <c r="F29" s="482"/>
      <c r="G29" s="479"/>
      <c r="H29" s="483"/>
      <c r="I29" s="483"/>
      <c r="J29" s="484"/>
    </row>
    <row r="30" spans="1:10" ht="15" customHeight="1">
      <c r="A30" s="901" t="s">
        <v>335</v>
      </c>
      <c r="B30" s="917"/>
      <c r="C30" s="107"/>
      <c r="D30" s="107"/>
      <c r="E30" s="108"/>
      <c r="F30" s="916" t="s">
        <v>597</v>
      </c>
      <c r="G30" s="917"/>
      <c r="H30" s="110"/>
      <c r="I30" s="110"/>
      <c r="J30" s="111"/>
    </row>
    <row r="31" spans="1:10" ht="15" customHeight="1">
      <c r="A31" s="901" t="s">
        <v>336</v>
      </c>
      <c r="B31" s="902"/>
      <c r="C31" s="107"/>
      <c r="D31" s="107"/>
      <c r="E31" s="108"/>
      <c r="F31" s="916" t="s">
        <v>337</v>
      </c>
      <c r="G31" s="902"/>
      <c r="H31" s="110"/>
      <c r="I31" s="110"/>
      <c r="J31" s="111"/>
    </row>
    <row r="32" spans="1:10" ht="15" customHeight="1">
      <c r="A32" s="67" t="s">
        <v>279</v>
      </c>
      <c r="B32" s="115" t="s">
        <v>314</v>
      </c>
      <c r="C32" s="69"/>
      <c r="D32" s="69"/>
      <c r="E32" s="70"/>
      <c r="F32" s="116" t="s">
        <v>279</v>
      </c>
      <c r="G32" s="72" t="s">
        <v>314</v>
      </c>
      <c r="H32" s="69"/>
      <c r="I32" s="69"/>
      <c r="J32" s="70"/>
    </row>
    <row r="33" spans="1:10" ht="15" customHeight="1">
      <c r="A33" s="117"/>
      <c r="B33" s="118" t="s">
        <v>338</v>
      </c>
      <c r="C33" s="69">
        <v>0</v>
      </c>
      <c r="D33" s="69">
        <v>191000</v>
      </c>
      <c r="E33" s="70">
        <v>191000</v>
      </c>
      <c r="F33" s="116"/>
      <c r="G33" s="73" t="s">
        <v>219</v>
      </c>
      <c r="H33" s="69">
        <v>26458831</v>
      </c>
      <c r="I33" s="69">
        <v>25239061</v>
      </c>
      <c r="J33" s="70">
        <v>17087173</v>
      </c>
    </row>
    <row r="34" spans="1:10" ht="15" customHeight="1">
      <c r="A34" s="117"/>
      <c r="B34" s="118" t="s">
        <v>339</v>
      </c>
      <c r="C34" s="69">
        <v>0</v>
      </c>
      <c r="D34" s="69">
        <v>2908000</v>
      </c>
      <c r="E34" s="70">
        <v>2908000</v>
      </c>
      <c r="F34" s="116"/>
      <c r="G34" s="119" t="s">
        <v>220</v>
      </c>
      <c r="H34" s="69">
        <v>5307800</v>
      </c>
      <c r="I34" s="69">
        <v>12307625</v>
      </c>
      <c r="J34" s="70">
        <v>9835407</v>
      </c>
    </row>
    <row r="35" spans="1:10" ht="15" customHeight="1">
      <c r="A35" s="117"/>
      <c r="B35" s="118" t="s">
        <v>340</v>
      </c>
      <c r="C35" s="69">
        <v>0</v>
      </c>
      <c r="D35" s="69">
        <v>0</v>
      </c>
      <c r="E35" s="70">
        <v>0</v>
      </c>
      <c r="F35" s="116"/>
      <c r="G35" s="119" t="s">
        <v>729</v>
      </c>
      <c r="H35" s="69">
        <v>0</v>
      </c>
      <c r="I35" s="69">
        <v>4300000</v>
      </c>
      <c r="J35" s="70">
        <v>4300000</v>
      </c>
    </row>
    <row r="36" spans="1:10" ht="15" customHeight="1">
      <c r="A36" s="117"/>
      <c r="B36" s="118" t="s">
        <v>341</v>
      </c>
      <c r="C36" s="69">
        <v>0</v>
      </c>
      <c r="D36" s="69">
        <v>0</v>
      </c>
      <c r="E36" s="70">
        <v>0</v>
      </c>
      <c r="F36" s="116"/>
      <c r="G36" s="73"/>
      <c r="H36" s="69"/>
      <c r="I36" s="69"/>
      <c r="J36" s="70"/>
    </row>
    <row r="37" spans="1:10" ht="9" customHeight="1">
      <c r="A37" s="117"/>
      <c r="B37" s="88"/>
      <c r="C37" s="120"/>
      <c r="D37" s="120"/>
      <c r="E37" s="121"/>
      <c r="F37" s="116"/>
      <c r="G37" s="73"/>
      <c r="H37" s="69"/>
      <c r="I37" s="69"/>
      <c r="J37" s="70"/>
    </row>
    <row r="38" spans="1:10" s="125" customFormat="1" ht="15.75">
      <c r="A38" s="117"/>
      <c r="B38" s="88" t="s">
        <v>323</v>
      </c>
      <c r="C38" s="120">
        <f>SUM(C33:C36)</f>
        <v>0</v>
      </c>
      <c r="D38" s="120">
        <f>SUM(D33:D36)</f>
        <v>3099000</v>
      </c>
      <c r="E38" s="121">
        <f>SUM(E33:E36)</f>
        <v>3099000</v>
      </c>
      <c r="F38" s="122"/>
      <c r="G38" s="88" t="s">
        <v>323</v>
      </c>
      <c r="H38" s="123">
        <f>SUM(H33:H37)</f>
        <v>31766631</v>
      </c>
      <c r="I38" s="123">
        <f>SUM(I33:I37)</f>
        <v>41846686</v>
      </c>
      <c r="J38" s="124">
        <f>SUM(J33:J37)</f>
        <v>31222580</v>
      </c>
    </row>
    <row r="39" spans="1:10" s="125" customFormat="1" ht="15.75">
      <c r="A39" s="117"/>
      <c r="B39" s="88"/>
      <c r="C39" s="120"/>
      <c r="D39" s="120"/>
      <c r="E39" s="121"/>
      <c r="F39" s="122"/>
      <c r="G39" s="88"/>
      <c r="H39" s="123"/>
      <c r="I39" s="123"/>
      <c r="J39" s="124"/>
    </row>
    <row r="40" spans="1:10" s="125" customFormat="1" ht="15.75">
      <c r="A40" s="67" t="s">
        <v>227</v>
      </c>
      <c r="B40" s="68" t="s">
        <v>324</v>
      </c>
      <c r="C40" s="99">
        <v>0</v>
      </c>
      <c r="D40" s="99">
        <v>0</v>
      </c>
      <c r="E40" s="100">
        <v>0</v>
      </c>
      <c r="F40" s="116" t="s">
        <v>227</v>
      </c>
      <c r="G40" s="68" t="s">
        <v>324</v>
      </c>
      <c r="H40" s="69"/>
      <c r="I40" s="69"/>
      <c r="J40" s="70"/>
    </row>
    <row r="41" spans="1:10" s="125" customFormat="1" ht="15.75">
      <c r="A41" s="117"/>
      <c r="B41" s="118" t="s">
        <v>725</v>
      </c>
      <c r="C41" s="78">
        <v>0</v>
      </c>
      <c r="D41" s="78">
        <v>7000</v>
      </c>
      <c r="E41" s="79">
        <v>7000</v>
      </c>
      <c r="F41" s="116"/>
      <c r="G41" s="119" t="s">
        <v>221</v>
      </c>
      <c r="H41" s="126">
        <v>1457165</v>
      </c>
      <c r="I41" s="126">
        <v>1669165</v>
      </c>
      <c r="J41" s="70">
        <v>1665180</v>
      </c>
    </row>
    <row r="42" spans="1:10" s="125" customFormat="1" ht="15.75">
      <c r="A42" s="117"/>
      <c r="B42" s="81" t="s">
        <v>326</v>
      </c>
      <c r="C42" s="89">
        <f>C41</f>
        <v>0</v>
      </c>
      <c r="D42" s="89">
        <f>D41</f>
        <v>7000</v>
      </c>
      <c r="E42" s="90">
        <f>E41</f>
        <v>7000</v>
      </c>
      <c r="F42" s="116"/>
      <c r="G42" s="127" t="s">
        <v>342</v>
      </c>
      <c r="H42" s="128">
        <f>SUM(H41)</f>
        <v>1457165</v>
      </c>
      <c r="I42" s="128">
        <f>SUM(I41)</f>
        <v>1669165</v>
      </c>
      <c r="J42" s="90">
        <f>SUM(J41)</f>
        <v>1665180</v>
      </c>
    </row>
    <row r="43" spans="1:10" s="125" customFormat="1" ht="15.75">
      <c r="A43" s="129"/>
      <c r="B43" s="81"/>
      <c r="C43" s="89"/>
      <c r="D43" s="89"/>
      <c r="E43" s="90"/>
      <c r="F43" s="116"/>
      <c r="G43" s="127"/>
      <c r="H43" s="128"/>
      <c r="I43" s="128"/>
      <c r="J43" s="90"/>
    </row>
    <row r="44" spans="1:10" ht="15" customHeight="1">
      <c r="A44" s="130" t="s">
        <v>343</v>
      </c>
      <c r="B44" s="131"/>
      <c r="C44" s="82">
        <f>C38+C42</f>
        <v>0</v>
      </c>
      <c r="D44" s="82">
        <f>D38+D42</f>
        <v>3106000</v>
      </c>
      <c r="E44" s="83">
        <f>E38+E42</f>
        <v>3106000</v>
      </c>
      <c r="F44" s="912" t="s">
        <v>344</v>
      </c>
      <c r="G44" s="913"/>
      <c r="H44" s="89">
        <f>H38+H42</f>
        <v>33223796</v>
      </c>
      <c r="I44" s="89">
        <f>I38+I42</f>
        <v>43515851</v>
      </c>
      <c r="J44" s="89">
        <f>J38+J42</f>
        <v>32887760</v>
      </c>
    </row>
    <row r="45" spans="1:10" ht="15" customHeight="1">
      <c r="A45" s="132"/>
      <c r="B45" s="133"/>
      <c r="C45" s="94"/>
      <c r="D45" s="94"/>
      <c r="E45" s="95"/>
      <c r="F45" s="66"/>
      <c r="G45" s="109"/>
      <c r="H45" s="99"/>
      <c r="I45" s="99"/>
      <c r="J45" s="100"/>
    </row>
    <row r="46" spans="1:10" ht="15" customHeight="1">
      <c r="A46" s="130" t="s">
        <v>345</v>
      </c>
      <c r="B46" s="133"/>
      <c r="C46" s="94"/>
      <c r="D46" s="94"/>
      <c r="E46" s="95"/>
      <c r="F46" s="910" t="s">
        <v>346</v>
      </c>
      <c r="G46" s="916"/>
      <c r="H46" s="99"/>
      <c r="I46" s="99"/>
      <c r="J46" s="100"/>
    </row>
    <row r="47" spans="1:10" ht="15" customHeight="1">
      <c r="A47" s="67" t="s">
        <v>279</v>
      </c>
      <c r="B47" s="115" t="s">
        <v>314</v>
      </c>
      <c r="C47" s="94"/>
      <c r="D47" s="94"/>
      <c r="E47" s="95"/>
      <c r="F47" s="116" t="s">
        <v>279</v>
      </c>
      <c r="G47" s="115" t="s">
        <v>314</v>
      </c>
      <c r="H47" s="69"/>
      <c r="I47" s="69"/>
      <c r="J47" s="70"/>
    </row>
    <row r="48" spans="1:10" ht="33.75" customHeight="1">
      <c r="A48" s="117"/>
      <c r="B48" s="749" t="s">
        <v>347</v>
      </c>
      <c r="C48" s="134">
        <v>12611164</v>
      </c>
      <c r="D48" s="134">
        <v>12613000</v>
      </c>
      <c r="E48" s="135">
        <v>12613000</v>
      </c>
      <c r="F48" s="116"/>
      <c r="G48" s="749" t="s">
        <v>638</v>
      </c>
      <c r="H48" s="134">
        <v>0</v>
      </c>
      <c r="I48" s="134">
        <v>5000000</v>
      </c>
      <c r="J48" s="135">
        <v>5000000</v>
      </c>
    </row>
    <row r="49" spans="1:10" ht="30.75" customHeight="1">
      <c r="A49" s="117"/>
      <c r="B49" s="854" t="s">
        <v>726</v>
      </c>
      <c r="C49" s="134">
        <v>0</v>
      </c>
      <c r="D49" s="134">
        <v>5000000</v>
      </c>
      <c r="E49" s="135">
        <v>5000000</v>
      </c>
      <c r="F49" s="116"/>
      <c r="G49" s="749" t="s">
        <v>730</v>
      </c>
      <c r="H49" s="134">
        <v>4110757</v>
      </c>
      <c r="I49" s="134">
        <v>4110757</v>
      </c>
      <c r="J49" s="135">
        <v>4110757</v>
      </c>
    </row>
    <row r="50" spans="1:10" ht="34.5" customHeight="1">
      <c r="A50" s="117"/>
      <c r="B50" s="854" t="s">
        <v>727</v>
      </c>
      <c r="C50" s="134">
        <v>0</v>
      </c>
      <c r="D50" s="134">
        <v>3789108</v>
      </c>
      <c r="E50" s="135">
        <v>3789108</v>
      </c>
      <c r="F50" s="116"/>
      <c r="G50" s="749"/>
      <c r="H50" s="134"/>
      <c r="I50" s="134"/>
      <c r="J50" s="135"/>
    </row>
    <row r="51" spans="1:10" s="125" customFormat="1" ht="15.75">
      <c r="A51" s="117"/>
      <c r="B51" s="88" t="s">
        <v>323</v>
      </c>
      <c r="C51" s="120">
        <f>SUM(C48:C50)</f>
        <v>12611164</v>
      </c>
      <c r="D51" s="120">
        <f>SUM(D48:D50)</f>
        <v>21402108</v>
      </c>
      <c r="E51" s="120">
        <f>SUM(E48:E50)</f>
        <v>21402108</v>
      </c>
      <c r="F51" s="122"/>
      <c r="G51" s="88" t="s">
        <v>323</v>
      </c>
      <c r="H51" s="123">
        <f>SUM(H46:H50)</f>
        <v>4110757</v>
      </c>
      <c r="I51" s="123">
        <f>SUM(I46:I50)</f>
        <v>9110757</v>
      </c>
      <c r="J51" s="124">
        <f>SUM(J46:J50)</f>
        <v>9110757</v>
      </c>
    </row>
    <row r="52" spans="1:10" ht="15" customHeight="1">
      <c r="A52" s="117"/>
      <c r="B52" s="748"/>
      <c r="C52" s="134"/>
      <c r="D52" s="134"/>
      <c r="E52" s="135"/>
      <c r="F52" s="116"/>
      <c r="G52" s="84"/>
      <c r="H52" s="136"/>
      <c r="I52" s="136"/>
      <c r="J52" s="137"/>
    </row>
    <row r="53" spans="1:10" ht="15" customHeight="1">
      <c r="A53" s="67" t="s">
        <v>227</v>
      </c>
      <c r="B53" s="84" t="s">
        <v>324</v>
      </c>
      <c r="C53" s="99"/>
      <c r="D53" s="99"/>
      <c r="E53" s="100"/>
      <c r="F53" s="116" t="s">
        <v>227</v>
      </c>
      <c r="G53" s="84" t="s">
        <v>324</v>
      </c>
      <c r="H53" s="69">
        <v>0</v>
      </c>
      <c r="I53" s="69">
        <v>0</v>
      </c>
      <c r="J53" s="137">
        <v>0</v>
      </c>
    </row>
    <row r="54" spans="1:10" ht="15" customHeight="1">
      <c r="A54" s="117"/>
      <c r="B54" s="138" t="s">
        <v>728</v>
      </c>
      <c r="C54" s="78">
        <v>38740</v>
      </c>
      <c r="D54" s="78">
        <v>40000</v>
      </c>
      <c r="E54" s="79">
        <v>40000</v>
      </c>
      <c r="F54" s="116"/>
      <c r="G54" s="84"/>
      <c r="H54" s="69"/>
      <c r="I54" s="69"/>
      <c r="J54" s="70"/>
    </row>
    <row r="55" spans="1:10" s="125" customFormat="1" ht="15.75">
      <c r="A55" s="117"/>
      <c r="B55" s="81" t="s">
        <v>326</v>
      </c>
      <c r="C55" s="89">
        <f>C54</f>
        <v>38740</v>
      </c>
      <c r="D55" s="89">
        <f>D54</f>
        <v>40000</v>
      </c>
      <c r="E55" s="90">
        <f>E54</f>
        <v>40000</v>
      </c>
      <c r="F55" s="116"/>
      <c r="G55" s="127" t="s">
        <v>342</v>
      </c>
      <c r="H55" s="128">
        <f>SUM(H54)</f>
        <v>0</v>
      </c>
      <c r="I55" s="128">
        <f>SUM(I54)</f>
        <v>0</v>
      </c>
      <c r="J55" s="90">
        <f>SUM(J54)</f>
        <v>0</v>
      </c>
    </row>
    <row r="56" spans="1:10" ht="15" customHeight="1">
      <c r="A56" s="903" t="s">
        <v>348</v>
      </c>
      <c r="B56" s="904"/>
      <c r="C56" s="82">
        <f>C51+C55</f>
        <v>12649904</v>
      </c>
      <c r="D56" s="82">
        <f>D51+D55</f>
        <v>21442108</v>
      </c>
      <c r="E56" s="82">
        <f>E51+E55</f>
        <v>21442108</v>
      </c>
      <c r="F56" s="906" t="s">
        <v>346</v>
      </c>
      <c r="G56" s="904"/>
      <c r="H56" s="89">
        <f>H48+H49+H53</f>
        <v>4110757</v>
      </c>
      <c r="I56" s="89">
        <f>I48+I49+I53</f>
        <v>9110757</v>
      </c>
      <c r="J56" s="89">
        <f>J48+J49+J53</f>
        <v>9110757</v>
      </c>
    </row>
    <row r="57" spans="1:10" ht="9.75" customHeight="1">
      <c r="A57" s="139"/>
      <c r="B57" s="116"/>
      <c r="C57" s="94"/>
      <c r="D57" s="94"/>
      <c r="E57" s="95"/>
      <c r="F57" s="140"/>
      <c r="G57" s="140"/>
      <c r="H57" s="99"/>
      <c r="I57" s="99"/>
      <c r="J57" s="100"/>
    </row>
    <row r="58" spans="1:10" s="142" customFormat="1" ht="15" customHeight="1">
      <c r="A58" s="897" t="s">
        <v>349</v>
      </c>
      <c r="B58" s="898"/>
      <c r="C58" s="141">
        <f>C44+C56</f>
        <v>12649904</v>
      </c>
      <c r="D58" s="141">
        <f>D44+D56</f>
        <v>24548108</v>
      </c>
      <c r="E58" s="477">
        <f>E44+E56</f>
        <v>24548108</v>
      </c>
      <c r="F58" s="905" t="s">
        <v>350</v>
      </c>
      <c r="G58" s="898"/>
      <c r="H58" s="105">
        <f>H44+H56</f>
        <v>37334553</v>
      </c>
      <c r="I58" s="105">
        <f>I44+I56</f>
        <v>52626608</v>
      </c>
      <c r="J58" s="106">
        <f>J44+J56</f>
        <v>41998517</v>
      </c>
    </row>
    <row r="59" spans="1:10" ht="10.5" customHeight="1">
      <c r="A59" s="139"/>
      <c r="B59" s="116"/>
      <c r="C59" s="94"/>
      <c r="D59" s="94"/>
      <c r="E59" s="95"/>
      <c r="F59" s="140"/>
      <c r="G59" s="140"/>
      <c r="H59" s="99"/>
      <c r="I59" s="99"/>
      <c r="J59" s="100"/>
    </row>
    <row r="60" spans="1:10" ht="15" customHeight="1" thickBot="1">
      <c r="A60" s="895" t="s">
        <v>351</v>
      </c>
      <c r="B60" s="896"/>
      <c r="C60" s="144">
        <f>C28+C58</f>
        <v>286409932</v>
      </c>
      <c r="D60" s="144">
        <f>D28+D58</f>
        <v>310911941</v>
      </c>
      <c r="E60" s="145">
        <f>E28+E58</f>
        <v>310827847</v>
      </c>
      <c r="F60" s="146"/>
      <c r="G60" s="143" t="s">
        <v>352</v>
      </c>
      <c r="H60" s="144">
        <f>H28+H58</f>
        <v>286409932</v>
      </c>
      <c r="I60" s="144">
        <f>I28+I58</f>
        <v>310911941</v>
      </c>
      <c r="J60" s="145">
        <f>J28+J58</f>
        <v>286036843</v>
      </c>
    </row>
    <row r="61" s="147" customFormat="1" ht="12.75"/>
    <row r="62" spans="1:256" ht="15" customHeight="1">
      <c r="A62" s="148"/>
      <c r="B62" s="149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 t="s">
        <v>353</v>
      </c>
      <c r="DB62" s="148" t="s">
        <v>353</v>
      </c>
      <c r="DC62" s="148" t="s">
        <v>353</v>
      </c>
      <c r="DD62" s="148" t="s">
        <v>353</v>
      </c>
      <c r="DE62" s="148" t="s">
        <v>353</v>
      </c>
      <c r="DF62" s="148" t="s">
        <v>353</v>
      </c>
      <c r="DG62" s="148" t="s">
        <v>353</v>
      </c>
      <c r="DH62" s="148" t="s">
        <v>353</v>
      </c>
      <c r="DI62" s="148" t="s">
        <v>353</v>
      </c>
      <c r="DJ62" s="148" t="s">
        <v>353</v>
      </c>
      <c r="DK62" s="148" t="s">
        <v>353</v>
      </c>
      <c r="DL62" s="148" t="s">
        <v>353</v>
      </c>
      <c r="DM62" s="148" t="s">
        <v>353</v>
      </c>
      <c r="DN62" s="148" t="s">
        <v>353</v>
      </c>
      <c r="DO62" s="148" t="s">
        <v>353</v>
      </c>
      <c r="DP62" s="148" t="s">
        <v>353</v>
      </c>
      <c r="DQ62" s="148" t="s">
        <v>353</v>
      </c>
      <c r="DR62" s="148" t="s">
        <v>353</v>
      </c>
      <c r="DS62" s="148" t="s">
        <v>353</v>
      </c>
      <c r="DT62" s="148" t="s">
        <v>353</v>
      </c>
      <c r="DU62" s="148" t="s">
        <v>353</v>
      </c>
      <c r="DV62" s="148" t="s">
        <v>353</v>
      </c>
      <c r="DW62" s="148" t="s">
        <v>353</v>
      </c>
      <c r="DX62" s="148" t="s">
        <v>353</v>
      </c>
      <c r="DY62" s="148" t="s">
        <v>353</v>
      </c>
      <c r="DZ62" s="148" t="s">
        <v>353</v>
      </c>
      <c r="EA62" s="148" t="s">
        <v>353</v>
      </c>
      <c r="EB62" s="148" t="s">
        <v>353</v>
      </c>
      <c r="EC62" s="148" t="s">
        <v>353</v>
      </c>
      <c r="ED62" s="148" t="s">
        <v>353</v>
      </c>
      <c r="EE62" s="148" t="s">
        <v>353</v>
      </c>
      <c r="EF62" s="148" t="s">
        <v>353</v>
      </c>
      <c r="EG62" s="148" t="s">
        <v>353</v>
      </c>
      <c r="EH62" s="148" t="s">
        <v>353</v>
      </c>
      <c r="EI62" s="148" t="s">
        <v>353</v>
      </c>
      <c r="EJ62" s="148" t="s">
        <v>353</v>
      </c>
      <c r="EK62" s="148" t="s">
        <v>353</v>
      </c>
      <c r="EL62" s="148" t="s">
        <v>353</v>
      </c>
      <c r="EM62" s="148" t="s">
        <v>353</v>
      </c>
      <c r="EN62" s="148" t="s">
        <v>353</v>
      </c>
      <c r="EO62" s="148" t="s">
        <v>353</v>
      </c>
      <c r="EP62" s="148" t="s">
        <v>353</v>
      </c>
      <c r="EQ62" s="148" t="s">
        <v>353</v>
      </c>
      <c r="ER62" s="148" t="s">
        <v>353</v>
      </c>
      <c r="ES62" s="148" t="s">
        <v>353</v>
      </c>
      <c r="ET62" s="148" t="s">
        <v>353</v>
      </c>
      <c r="EU62" s="148" t="s">
        <v>353</v>
      </c>
      <c r="EV62" s="148" t="s">
        <v>353</v>
      </c>
      <c r="EW62" s="148" t="s">
        <v>353</v>
      </c>
      <c r="EX62" s="148" t="s">
        <v>353</v>
      </c>
      <c r="EY62" s="148" t="s">
        <v>353</v>
      </c>
      <c r="EZ62" s="148" t="s">
        <v>353</v>
      </c>
      <c r="FA62" s="148" t="s">
        <v>353</v>
      </c>
      <c r="FB62" s="148" t="s">
        <v>353</v>
      </c>
      <c r="FC62" s="148" t="s">
        <v>353</v>
      </c>
      <c r="FD62" s="148" t="s">
        <v>353</v>
      </c>
      <c r="FE62" s="148" t="s">
        <v>353</v>
      </c>
      <c r="FF62" s="148" t="s">
        <v>353</v>
      </c>
      <c r="FG62" s="148" t="s">
        <v>353</v>
      </c>
      <c r="FH62" s="148" t="s">
        <v>353</v>
      </c>
      <c r="FI62" s="148" t="s">
        <v>353</v>
      </c>
      <c r="FJ62" s="148" t="s">
        <v>353</v>
      </c>
      <c r="FK62" s="148" t="s">
        <v>353</v>
      </c>
      <c r="FL62" s="148" t="s">
        <v>353</v>
      </c>
      <c r="FM62" s="148" t="s">
        <v>353</v>
      </c>
      <c r="FN62" s="148" t="s">
        <v>353</v>
      </c>
      <c r="FO62" s="148" t="s">
        <v>353</v>
      </c>
      <c r="FP62" s="148" t="s">
        <v>353</v>
      </c>
      <c r="FQ62" s="148" t="s">
        <v>353</v>
      </c>
      <c r="FR62" s="148" t="s">
        <v>353</v>
      </c>
      <c r="FS62" s="148" t="s">
        <v>353</v>
      </c>
      <c r="FT62" s="148" t="s">
        <v>353</v>
      </c>
      <c r="FU62" s="148" t="s">
        <v>353</v>
      </c>
      <c r="FV62" s="148" t="s">
        <v>353</v>
      </c>
      <c r="FW62" s="148" t="s">
        <v>353</v>
      </c>
      <c r="FX62" s="148" t="s">
        <v>353</v>
      </c>
      <c r="FY62" s="148" t="s">
        <v>353</v>
      </c>
      <c r="FZ62" s="148" t="s">
        <v>353</v>
      </c>
      <c r="GA62" s="148" t="s">
        <v>353</v>
      </c>
      <c r="GB62" s="148" t="s">
        <v>353</v>
      </c>
      <c r="GC62" s="148" t="s">
        <v>353</v>
      </c>
      <c r="GD62" s="148" t="s">
        <v>353</v>
      </c>
      <c r="GE62" s="148" t="s">
        <v>353</v>
      </c>
      <c r="GF62" s="148" t="s">
        <v>353</v>
      </c>
      <c r="GG62" s="148" t="s">
        <v>353</v>
      </c>
      <c r="GH62" s="148" t="s">
        <v>353</v>
      </c>
      <c r="GI62" s="148" t="s">
        <v>353</v>
      </c>
      <c r="GJ62" s="148" t="s">
        <v>353</v>
      </c>
      <c r="GK62" s="148" t="s">
        <v>353</v>
      </c>
      <c r="GL62" s="148" t="s">
        <v>353</v>
      </c>
      <c r="GM62" s="148" t="s">
        <v>353</v>
      </c>
      <c r="GN62" s="148" t="s">
        <v>353</v>
      </c>
      <c r="GO62" s="148" t="s">
        <v>353</v>
      </c>
      <c r="GP62" s="148" t="s">
        <v>353</v>
      </c>
      <c r="GQ62" s="148" t="s">
        <v>353</v>
      </c>
      <c r="GR62" s="148" t="s">
        <v>353</v>
      </c>
      <c r="GS62" s="148" t="s">
        <v>353</v>
      </c>
      <c r="GT62" s="148" t="s">
        <v>353</v>
      </c>
      <c r="GU62" s="148" t="s">
        <v>353</v>
      </c>
      <c r="GV62" s="148" t="s">
        <v>353</v>
      </c>
      <c r="GW62" s="148" t="s">
        <v>353</v>
      </c>
      <c r="GX62" s="148" t="s">
        <v>353</v>
      </c>
      <c r="GY62" s="148" t="s">
        <v>353</v>
      </c>
      <c r="GZ62" s="148" t="s">
        <v>353</v>
      </c>
      <c r="HA62" s="148" t="s">
        <v>353</v>
      </c>
      <c r="HB62" s="148" t="s">
        <v>353</v>
      </c>
      <c r="HC62" s="148" t="s">
        <v>353</v>
      </c>
      <c r="HD62" s="148" t="s">
        <v>353</v>
      </c>
      <c r="HE62" s="148" t="s">
        <v>353</v>
      </c>
      <c r="HF62" s="148" t="s">
        <v>353</v>
      </c>
      <c r="HG62" s="148" t="s">
        <v>353</v>
      </c>
      <c r="HH62" s="148" t="s">
        <v>353</v>
      </c>
      <c r="HI62" s="148" t="s">
        <v>353</v>
      </c>
      <c r="HJ62" s="148" t="s">
        <v>353</v>
      </c>
      <c r="HK62" s="148" t="s">
        <v>353</v>
      </c>
      <c r="HL62" s="148" t="s">
        <v>353</v>
      </c>
      <c r="HM62" s="148" t="s">
        <v>353</v>
      </c>
      <c r="HN62" s="148" t="s">
        <v>353</v>
      </c>
      <c r="HO62" s="148" t="s">
        <v>353</v>
      </c>
      <c r="HP62" s="148" t="s">
        <v>353</v>
      </c>
      <c r="HQ62" s="148" t="s">
        <v>353</v>
      </c>
      <c r="HR62" s="148" t="s">
        <v>353</v>
      </c>
      <c r="HS62" s="148" t="s">
        <v>353</v>
      </c>
      <c r="HT62" s="148" t="s">
        <v>353</v>
      </c>
      <c r="HU62" s="148" t="s">
        <v>353</v>
      </c>
      <c r="HV62" s="148" t="s">
        <v>353</v>
      </c>
      <c r="HW62" s="148" t="s">
        <v>353</v>
      </c>
      <c r="HX62" s="148" t="s">
        <v>353</v>
      </c>
      <c r="HY62" s="148" t="s">
        <v>353</v>
      </c>
      <c r="HZ62" s="148" t="s">
        <v>353</v>
      </c>
      <c r="IA62" s="148" t="s">
        <v>353</v>
      </c>
      <c r="IB62" s="148" t="s">
        <v>353</v>
      </c>
      <c r="IC62" s="148" t="s">
        <v>353</v>
      </c>
      <c r="ID62" s="148" t="s">
        <v>353</v>
      </c>
      <c r="IE62" s="148" t="s">
        <v>353</v>
      </c>
      <c r="IF62" s="148" t="s">
        <v>353</v>
      </c>
      <c r="IG62" s="148" t="s">
        <v>353</v>
      </c>
      <c r="IH62" s="148" t="s">
        <v>353</v>
      </c>
      <c r="II62" s="148" t="s">
        <v>353</v>
      </c>
      <c r="IJ62" s="148" t="s">
        <v>353</v>
      </c>
      <c r="IK62" s="148" t="s">
        <v>353</v>
      </c>
      <c r="IL62" s="148" t="s">
        <v>353</v>
      </c>
      <c r="IM62" s="148" t="s">
        <v>353</v>
      </c>
      <c r="IN62" s="148" t="s">
        <v>353</v>
      </c>
      <c r="IO62" s="148" t="s">
        <v>353</v>
      </c>
      <c r="IP62" s="148" t="s">
        <v>353</v>
      </c>
      <c r="IQ62" s="148" t="s">
        <v>353</v>
      </c>
      <c r="IR62" s="148" t="s">
        <v>353</v>
      </c>
      <c r="IS62" s="148" t="s">
        <v>353</v>
      </c>
      <c r="IT62" s="148" t="s">
        <v>353</v>
      </c>
      <c r="IU62" s="148" t="s">
        <v>353</v>
      </c>
      <c r="IV62" s="148" t="s">
        <v>353</v>
      </c>
    </row>
    <row r="63" s="147" customFormat="1" ht="12.75"/>
    <row r="64" s="147" customFormat="1" ht="12.75"/>
    <row r="65" s="147" customFormat="1" ht="12.75"/>
    <row r="66" s="147" customFormat="1" ht="12.75"/>
    <row r="67" s="147" customFormat="1" ht="12.75">
      <c r="G67" s="150"/>
    </row>
    <row r="68" s="147" customFormat="1" ht="12.75"/>
    <row r="69" s="147" customFormat="1" ht="12.75"/>
    <row r="70" s="147" customFormat="1" ht="12.75"/>
    <row r="71" s="147" customFormat="1" ht="12.75"/>
    <row r="72" s="147" customFormat="1" ht="12.75"/>
    <row r="73" s="147" customFormat="1" ht="12.75"/>
    <row r="74" s="147" customFormat="1" ht="12.75"/>
    <row r="75" s="147" customFormat="1" ht="12.75"/>
    <row r="76" s="147" customFormat="1" ht="12.75"/>
    <row r="77" s="147" customFormat="1" ht="12.75"/>
    <row r="78" s="147" customFormat="1" ht="12.75"/>
    <row r="79" s="147" customFormat="1" ht="12.75"/>
    <row r="80" s="147" customFormat="1" ht="12.75"/>
    <row r="81" s="147" customFormat="1" ht="12.75"/>
    <row r="82" s="147" customFormat="1" ht="12.75"/>
    <row r="83" s="147" customFormat="1" ht="12.75"/>
    <row r="84" s="147" customFormat="1" ht="12.75"/>
    <row r="85" s="147" customFormat="1" ht="12.75"/>
    <row r="86" s="147" customFormat="1" ht="12.75"/>
    <row r="87" s="147" customFormat="1" ht="12.75"/>
    <row r="88" s="147" customFormat="1" ht="12.75"/>
    <row r="89" s="147" customFormat="1" ht="12.75"/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s="147" customFormat="1" ht="12.75"/>
    <row r="103" s="147" customFormat="1" ht="12.75"/>
    <row r="104" s="147" customFormat="1" ht="12.75"/>
    <row r="105" s="147" customFormat="1" ht="12.75"/>
    <row r="106" s="147" customFormat="1" ht="12.75"/>
    <row r="107" s="147" customFormat="1" ht="12.75"/>
    <row r="108" s="147" customFormat="1" ht="12.75"/>
    <row r="109" s="147" customFormat="1" ht="12.75"/>
    <row r="110" s="147" customFormat="1" ht="12.75"/>
    <row r="111" s="147" customFormat="1" ht="12.75"/>
    <row r="112" s="147" customFormat="1" ht="12.75"/>
    <row r="113" s="147" customFormat="1" ht="12.75"/>
    <row r="114" s="147" customFormat="1" ht="12.75"/>
    <row r="115" s="147" customFormat="1" ht="12.75"/>
    <row r="116" s="147" customFormat="1" ht="12.75"/>
    <row r="117" s="147" customFormat="1" ht="12.75"/>
    <row r="118" s="147" customFormat="1" ht="12.75"/>
    <row r="119" s="147" customFormat="1" ht="12.75"/>
    <row r="120" s="147" customFormat="1" ht="12.75"/>
    <row r="121" s="147" customFormat="1" ht="12.75"/>
    <row r="122" s="147" customFormat="1" ht="12.75"/>
    <row r="123" s="147" customFormat="1" ht="12.75"/>
    <row r="124" s="147" customFormat="1" ht="12.75"/>
    <row r="125" s="147" customFormat="1" ht="12.75"/>
    <row r="126" s="147" customFormat="1" ht="12.75"/>
    <row r="127" s="147" customFormat="1" ht="12.75"/>
    <row r="128" s="147" customFormat="1" ht="12.75"/>
    <row r="129" s="147" customFormat="1" ht="12.75"/>
    <row r="130" s="147" customFormat="1" ht="12.75"/>
    <row r="131" s="147" customFormat="1" ht="12.75"/>
    <row r="132" s="147" customFormat="1" ht="12.75"/>
    <row r="133" s="147" customFormat="1" ht="12.75"/>
    <row r="134" s="147" customFormat="1" ht="12.75"/>
    <row r="135" s="147" customFormat="1" ht="12.75"/>
    <row r="136" s="147" customFormat="1" ht="12.75"/>
    <row r="137" s="147" customFormat="1" ht="12.75"/>
    <row r="138" s="147" customFormat="1" ht="12.75"/>
    <row r="139" s="147" customFormat="1" ht="12.75"/>
    <row r="140" s="147" customFormat="1" ht="12.75"/>
    <row r="141" s="147" customFormat="1" ht="12.75"/>
    <row r="142" s="147" customFormat="1" ht="12.75"/>
    <row r="143" s="147" customFormat="1" ht="12.75"/>
    <row r="144" s="147" customFormat="1" ht="12.75"/>
    <row r="145" s="147" customFormat="1" ht="12.75"/>
    <row r="146" s="147" customFormat="1" ht="12.75"/>
    <row r="147" s="147" customFormat="1" ht="12.75"/>
    <row r="148" s="147" customFormat="1" ht="12.75"/>
    <row r="149" s="147" customFormat="1" ht="12.75"/>
    <row r="150" s="147" customFormat="1" ht="12.75"/>
    <row r="151" s="147" customFormat="1" ht="12.75"/>
    <row r="152" s="147" customFormat="1" ht="12.75"/>
    <row r="153" s="147" customFormat="1" ht="12.75"/>
    <row r="154" s="147" customFormat="1" ht="12.75"/>
    <row r="155" s="147" customFormat="1" ht="12.75"/>
    <row r="156" s="147" customFormat="1" ht="12.75"/>
    <row r="157" s="147" customFormat="1" ht="12.75"/>
    <row r="158" s="147" customFormat="1" ht="12.75"/>
    <row r="159" s="147" customFormat="1" ht="12.75"/>
    <row r="160" s="147" customFormat="1" ht="12.75"/>
    <row r="161" s="147" customFormat="1" ht="12.75"/>
    <row r="162" s="147" customFormat="1" ht="12.75"/>
    <row r="163" s="147" customFormat="1" ht="12.75"/>
    <row r="164" s="147" customFormat="1" ht="12.75"/>
    <row r="165" s="147" customFormat="1" ht="12.75"/>
    <row r="166" s="147" customFormat="1" ht="12.75"/>
    <row r="167" s="147" customFormat="1" ht="12.75"/>
    <row r="168" s="147" customFormat="1" ht="12.75"/>
    <row r="169" s="147" customFormat="1" ht="12.75"/>
    <row r="170" s="147" customFormat="1" ht="12.75"/>
    <row r="171" s="147" customFormat="1" ht="12.75"/>
    <row r="172" s="147" customFormat="1" ht="12.75"/>
    <row r="173" s="147" customFormat="1" ht="12.75"/>
    <row r="174" s="147" customFormat="1" ht="12.75"/>
    <row r="175" s="147" customFormat="1" ht="12.75"/>
    <row r="176" s="147" customFormat="1" ht="12.75"/>
    <row r="177" s="147" customFormat="1" ht="12.75"/>
    <row r="178" s="147" customFormat="1" ht="12.75"/>
    <row r="179" s="147" customFormat="1" ht="12.75"/>
    <row r="180" s="147" customFormat="1" ht="12.75"/>
    <row r="181" s="147" customFormat="1" ht="12.75"/>
    <row r="182" s="147" customFormat="1" ht="12.75"/>
    <row r="183" s="147" customFormat="1" ht="12.75"/>
    <row r="184" s="147" customFormat="1" ht="12.75"/>
    <row r="185" s="147" customFormat="1" ht="12.75"/>
    <row r="186" s="147" customFormat="1" ht="12.75"/>
    <row r="187" s="147" customFormat="1" ht="12.75"/>
    <row r="188" s="147" customFormat="1" ht="12.75"/>
    <row r="189" s="147" customFormat="1" ht="12.75"/>
    <row r="190" s="147" customFormat="1" ht="12.75"/>
    <row r="191" s="147" customFormat="1" ht="12.75"/>
    <row r="192" s="147" customFormat="1" ht="12.75"/>
    <row r="193" s="147" customFormat="1" ht="12.75"/>
    <row r="194" s="147" customFormat="1" ht="12.75"/>
    <row r="195" s="147" customFormat="1" ht="12.75"/>
    <row r="196" s="147" customFormat="1" ht="12.75"/>
    <row r="197" s="147" customFormat="1" ht="12.75"/>
    <row r="198" s="147" customFormat="1" ht="12.75"/>
    <row r="199" s="147" customFormat="1" ht="12.75"/>
    <row r="200" s="147" customFormat="1" ht="12.75"/>
    <row r="201" s="147" customFormat="1" ht="12.75"/>
    <row r="202" s="147" customFormat="1" ht="12.75"/>
    <row r="203" s="147" customFormat="1" ht="12.75"/>
    <row r="204" s="147" customFormat="1" ht="12.75"/>
    <row r="205" s="147" customFormat="1" ht="12.75"/>
    <row r="206" s="147" customFormat="1" ht="12.75"/>
    <row r="207" s="147" customFormat="1" ht="12.75"/>
    <row r="208" s="147" customFormat="1" ht="12.75"/>
    <row r="209" s="147" customFormat="1" ht="12.75"/>
    <row r="210" s="147" customFormat="1" ht="12.75"/>
    <row r="211" s="147" customFormat="1" ht="12.75"/>
    <row r="212" s="147" customFormat="1" ht="12.75"/>
    <row r="213" s="147" customFormat="1" ht="12.75"/>
    <row r="214" s="147" customFormat="1" ht="12.75"/>
    <row r="215" s="147" customFormat="1" ht="12.75"/>
    <row r="216" s="147" customFormat="1" ht="12.75"/>
    <row r="217" s="147" customFormat="1" ht="12.75"/>
    <row r="218" s="147" customFormat="1" ht="12.75"/>
    <row r="219" s="147" customFormat="1" ht="12.75"/>
    <row r="220" s="147" customFormat="1" ht="12.75"/>
    <row r="221" s="147" customFormat="1" ht="12.75"/>
    <row r="222" s="147" customFormat="1" ht="12.75"/>
    <row r="223" s="147" customFormat="1" ht="12.75"/>
    <row r="224" s="147" customFormat="1" ht="12.75"/>
    <row r="225" s="147" customFormat="1" ht="12.75"/>
    <row r="226" s="147" customFormat="1" ht="12.75"/>
    <row r="227" s="147" customFormat="1" ht="12.75"/>
    <row r="228" s="147" customFormat="1" ht="12.75"/>
    <row r="229" s="147" customFormat="1" ht="12.75"/>
    <row r="230" s="147" customFormat="1" ht="12.75"/>
    <row r="231" s="147" customFormat="1" ht="12.75"/>
    <row r="232" s="147" customFormat="1" ht="12.75"/>
  </sheetData>
  <sheetProtection/>
  <mergeCells count="21">
    <mergeCell ref="A26:B26"/>
    <mergeCell ref="A1:J1"/>
    <mergeCell ref="A2:J2"/>
    <mergeCell ref="I4:J4"/>
    <mergeCell ref="A6:E6"/>
    <mergeCell ref="F6:J6"/>
    <mergeCell ref="F44:G44"/>
    <mergeCell ref="F24:G24"/>
    <mergeCell ref="A24:B24"/>
    <mergeCell ref="F31:G31"/>
    <mergeCell ref="A30:B30"/>
    <mergeCell ref="A60:B60"/>
    <mergeCell ref="A58:B58"/>
    <mergeCell ref="A28:B28"/>
    <mergeCell ref="F28:G28"/>
    <mergeCell ref="A31:B31"/>
    <mergeCell ref="A56:B56"/>
    <mergeCell ref="F58:G58"/>
    <mergeCell ref="F56:G56"/>
    <mergeCell ref="F30:G30"/>
    <mergeCell ref="F46:G46"/>
  </mergeCells>
  <printOptions horizontalCentered="1"/>
  <pageMargins left="0.2362204724409449" right="0.2362204724409449" top="0" bottom="0" header="0.21" footer="0.17"/>
  <pageSetup fitToHeight="1" fitToWidth="1" horizontalDpi="300" verticalDpi="300" orientation="landscape" paperSize="9" scale="58" r:id="rId1"/>
  <rowBreaks count="1" manualBreakCount="1">
    <brk id="2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65"/>
  <sheetViews>
    <sheetView view="pageBreakPreview" zoomScale="70" zoomScaleNormal="80" zoomScaleSheetLayoutView="70" zoomScalePageLayoutView="0" workbookViewId="0" topLeftCell="B1">
      <selection activeCell="B72" sqref="B72"/>
    </sheetView>
  </sheetViews>
  <sheetFormatPr defaultColWidth="10.625" defaultRowHeight="12.75"/>
  <cols>
    <col min="1" max="1" width="16.125" style="58" customWidth="1"/>
    <col min="2" max="2" width="68.00390625" style="58" customWidth="1"/>
    <col min="3" max="3" width="10.00390625" style="360" customWidth="1"/>
    <col min="4" max="4" width="14.125" style="360" bestFit="1" customWidth="1"/>
    <col min="5" max="13" width="18.875" style="58" customWidth="1"/>
    <col min="14" max="14" width="24.375" style="58" customWidth="1"/>
    <col min="15" max="15" width="7.125" style="58" customWidth="1"/>
    <col min="16" max="16" width="7.875" style="58" customWidth="1"/>
    <col min="17" max="17" width="52.625" style="58" customWidth="1"/>
    <col min="18" max="18" width="12.50390625" style="58" customWidth="1"/>
    <col min="19" max="19" width="15.00390625" style="58" customWidth="1"/>
    <col min="20" max="23" width="12.50390625" style="58" customWidth="1"/>
    <col min="24" max="26" width="14.625" style="58" customWidth="1"/>
    <col min="27" max="28" width="8.00390625" style="58" customWidth="1"/>
    <col min="29" max="29" width="10.00390625" style="58" customWidth="1"/>
    <col min="30" max="16384" width="10.625" style="58" customWidth="1"/>
  </cols>
  <sheetData>
    <row r="1" spans="1:14" s="288" customFormat="1" ht="19.5">
      <c r="A1" s="964" t="s">
        <v>851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</row>
    <row r="2" spans="1:14" s="288" customFormat="1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 t="s">
        <v>688</v>
      </c>
    </row>
    <row r="3" spans="3:14" s="288" customFormat="1" ht="12.75">
      <c r="C3" s="289"/>
      <c r="D3" s="289"/>
      <c r="N3" s="717" t="s">
        <v>734</v>
      </c>
    </row>
    <row r="4" spans="1:29" s="292" customFormat="1" ht="31.5" customHeight="1">
      <c r="A4" s="965" t="s">
        <v>1</v>
      </c>
      <c r="B4" s="966" t="s">
        <v>291</v>
      </c>
      <c r="C4" s="572" t="s">
        <v>2</v>
      </c>
      <c r="D4" s="963" t="s">
        <v>3</v>
      </c>
      <c r="E4" s="960" t="s">
        <v>4</v>
      </c>
      <c r="F4" s="960" t="s">
        <v>5</v>
      </c>
      <c r="G4" s="960" t="s">
        <v>189</v>
      </c>
      <c r="H4" s="960" t="s">
        <v>6</v>
      </c>
      <c r="I4" s="961" t="s">
        <v>7</v>
      </c>
      <c r="J4" s="960" t="s">
        <v>88</v>
      </c>
      <c r="K4" s="960" t="s">
        <v>8</v>
      </c>
      <c r="L4" s="961" t="s">
        <v>9</v>
      </c>
      <c r="M4" s="961" t="s">
        <v>855</v>
      </c>
      <c r="N4" s="963" t="s">
        <v>527</v>
      </c>
      <c r="O4" s="291"/>
      <c r="P4" s="291"/>
      <c r="Q4" s="291"/>
      <c r="R4" s="959"/>
      <c r="S4" s="959"/>
      <c r="T4" s="959"/>
      <c r="U4" s="959"/>
      <c r="V4" s="959"/>
      <c r="W4" s="959"/>
      <c r="X4" s="959"/>
      <c r="Y4" s="959"/>
      <c r="Z4" s="959"/>
      <c r="AA4" s="959"/>
      <c r="AB4" s="959"/>
      <c r="AC4" s="959"/>
    </row>
    <row r="5" spans="1:29" s="292" customFormat="1" ht="15.75" customHeight="1">
      <c r="A5" s="965"/>
      <c r="B5" s="966"/>
      <c r="C5" s="572" t="s">
        <v>10</v>
      </c>
      <c r="D5" s="963"/>
      <c r="E5" s="960"/>
      <c r="F5" s="960"/>
      <c r="G5" s="960"/>
      <c r="H5" s="960"/>
      <c r="I5" s="962"/>
      <c r="J5" s="960"/>
      <c r="K5" s="960"/>
      <c r="L5" s="962"/>
      <c r="M5" s="962"/>
      <c r="N5" s="963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</row>
    <row r="6" spans="1:29" ht="18" customHeight="1">
      <c r="A6" s="293"/>
      <c r="B6" s="294" t="s">
        <v>11</v>
      </c>
      <c r="C6" s="295"/>
      <c r="D6" s="295"/>
      <c r="E6" s="69"/>
      <c r="F6" s="580"/>
      <c r="G6" s="580"/>
      <c r="H6" s="580"/>
      <c r="I6" s="580"/>
      <c r="J6" s="580"/>
      <c r="K6" s="580"/>
      <c r="L6" s="580"/>
      <c r="M6" s="580"/>
      <c r="N6" s="581"/>
      <c r="O6" s="296"/>
      <c r="P6" s="296"/>
      <c r="Q6" s="297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</row>
    <row r="7" spans="1:29" ht="19.5" customHeight="1">
      <c r="A7" s="299" t="s">
        <v>12</v>
      </c>
      <c r="B7" s="73" t="s">
        <v>13</v>
      </c>
      <c r="C7" s="300" t="s">
        <v>14</v>
      </c>
      <c r="D7" s="301">
        <v>5</v>
      </c>
      <c r="E7" s="302">
        <v>11957365</v>
      </c>
      <c r="F7" s="302">
        <v>3119828</v>
      </c>
      <c r="G7" s="302">
        <v>4558454</v>
      </c>
      <c r="H7" s="302"/>
      <c r="I7" s="302"/>
      <c r="J7" s="302">
        <v>1474935</v>
      </c>
      <c r="K7" s="302"/>
      <c r="L7" s="302"/>
      <c r="M7" s="302"/>
      <c r="N7" s="303">
        <f>SUM(E7:L7)</f>
        <v>21110582</v>
      </c>
      <c r="O7" s="304"/>
      <c r="P7" s="304"/>
      <c r="Q7" s="305"/>
      <c r="R7" s="298"/>
      <c r="S7" s="298"/>
      <c r="T7" s="298"/>
      <c r="U7" s="306"/>
      <c r="V7" s="306"/>
      <c r="W7" s="306"/>
      <c r="X7" s="306"/>
      <c r="Y7" s="306"/>
      <c r="Z7" s="306"/>
      <c r="AA7" s="306"/>
      <c r="AB7" s="306"/>
      <c r="AC7" s="306"/>
    </row>
    <row r="8" spans="1:29" ht="19.5" customHeight="1">
      <c r="A8" s="299" t="s">
        <v>15</v>
      </c>
      <c r="B8" s="119" t="s">
        <v>16</v>
      </c>
      <c r="C8" s="300" t="s">
        <v>14</v>
      </c>
      <c r="D8" s="301"/>
      <c r="E8" s="302"/>
      <c r="F8" s="302"/>
      <c r="G8" s="302">
        <v>282225</v>
      </c>
      <c r="H8" s="302"/>
      <c r="I8" s="302"/>
      <c r="J8" s="302"/>
      <c r="K8" s="302"/>
      <c r="L8" s="302"/>
      <c r="M8" s="302"/>
      <c r="N8" s="303">
        <f>SUM(E8:L8)</f>
        <v>282225</v>
      </c>
      <c r="O8" s="304"/>
      <c r="P8" s="304"/>
      <c r="Q8" s="308"/>
      <c r="R8" s="309"/>
      <c r="S8" s="309"/>
      <c r="T8" s="310"/>
      <c r="U8" s="309"/>
      <c r="V8" s="309"/>
      <c r="W8" s="310"/>
      <c r="X8" s="311"/>
      <c r="Y8" s="311"/>
      <c r="Z8" s="312"/>
      <c r="AA8" s="313"/>
      <c r="AB8" s="313"/>
      <c r="AC8" s="310"/>
    </row>
    <row r="9" spans="1:29" ht="19.5" customHeight="1">
      <c r="A9" s="299" t="s">
        <v>589</v>
      </c>
      <c r="B9" s="119" t="s">
        <v>17</v>
      </c>
      <c r="C9" s="300" t="s">
        <v>14</v>
      </c>
      <c r="D9" s="301"/>
      <c r="E9" s="302"/>
      <c r="F9" s="302"/>
      <c r="G9" s="302">
        <v>20359</v>
      </c>
      <c r="H9" s="302"/>
      <c r="I9" s="302"/>
      <c r="J9" s="302">
        <v>2474957</v>
      </c>
      <c r="K9" s="302"/>
      <c r="L9" s="302"/>
      <c r="M9" s="302"/>
      <c r="N9" s="303">
        <f>SUM(E9:L9)</f>
        <v>2495316</v>
      </c>
      <c r="O9" s="304"/>
      <c r="P9" s="304"/>
      <c r="Q9" s="308"/>
      <c r="R9" s="309"/>
      <c r="S9" s="309"/>
      <c r="T9" s="310"/>
      <c r="U9" s="309"/>
      <c r="V9" s="309"/>
      <c r="W9" s="310"/>
      <c r="X9" s="311"/>
      <c r="Y9" s="311"/>
      <c r="Z9" s="312"/>
      <c r="AA9" s="313"/>
      <c r="AB9" s="313"/>
      <c r="AC9" s="310"/>
    </row>
    <row r="10" spans="1:29" ht="19.5" customHeight="1">
      <c r="A10" s="299" t="s">
        <v>647</v>
      </c>
      <c r="B10" s="119" t="s">
        <v>648</v>
      </c>
      <c r="C10" s="300" t="s">
        <v>14</v>
      </c>
      <c r="D10" s="301"/>
      <c r="E10" s="302">
        <v>360000</v>
      </c>
      <c r="F10" s="302">
        <v>87480</v>
      </c>
      <c r="G10" s="302"/>
      <c r="H10" s="302"/>
      <c r="I10" s="302"/>
      <c r="J10" s="302"/>
      <c r="K10" s="302"/>
      <c r="L10" s="302"/>
      <c r="M10" s="302"/>
      <c r="N10" s="303">
        <f>SUM(E10:L10)</f>
        <v>447480</v>
      </c>
      <c r="O10" s="304"/>
      <c r="P10" s="304"/>
      <c r="Q10" s="308"/>
      <c r="R10" s="309"/>
      <c r="S10" s="309"/>
      <c r="T10" s="310"/>
      <c r="U10" s="309"/>
      <c r="V10" s="309"/>
      <c r="W10" s="310"/>
      <c r="X10" s="311"/>
      <c r="Y10" s="311"/>
      <c r="Z10" s="312"/>
      <c r="AA10" s="313"/>
      <c r="AB10" s="313"/>
      <c r="AC10" s="310"/>
    </row>
    <row r="11" spans="1:29" ht="19.5" customHeight="1">
      <c r="A11" s="299" t="s">
        <v>649</v>
      </c>
      <c r="B11" s="119" t="s">
        <v>650</v>
      </c>
      <c r="C11" s="300" t="s">
        <v>14</v>
      </c>
      <c r="D11" s="301"/>
      <c r="E11" s="302"/>
      <c r="F11" s="302"/>
      <c r="G11" s="302">
        <v>5232728</v>
      </c>
      <c r="H11" s="302"/>
      <c r="I11" s="302"/>
      <c r="J11" s="302"/>
      <c r="K11" s="302"/>
      <c r="L11" s="302"/>
      <c r="M11" s="302"/>
      <c r="N11" s="303">
        <f>SUM(E11:L11)</f>
        <v>5232728</v>
      </c>
      <c r="O11" s="304"/>
      <c r="P11" s="304"/>
      <c r="Q11" s="308"/>
      <c r="R11" s="309"/>
      <c r="S11" s="309"/>
      <c r="T11" s="310"/>
      <c r="U11" s="309"/>
      <c r="V11" s="309"/>
      <c r="W11" s="310"/>
      <c r="X11" s="311"/>
      <c r="Y11" s="311"/>
      <c r="Z11" s="312"/>
      <c r="AA11" s="313"/>
      <c r="AB11" s="313"/>
      <c r="AC11" s="310"/>
    </row>
    <row r="12" spans="1:29" ht="19.5" customHeight="1">
      <c r="A12" s="299" t="s">
        <v>18</v>
      </c>
      <c r="B12" s="119" t="s">
        <v>651</v>
      </c>
      <c r="C12" s="300" t="s">
        <v>14</v>
      </c>
      <c r="D12" s="301"/>
      <c r="E12" s="302"/>
      <c r="F12" s="302"/>
      <c r="G12" s="302"/>
      <c r="H12" s="302"/>
      <c r="I12" s="302">
        <v>290927</v>
      </c>
      <c r="J12" s="302"/>
      <c r="K12" s="302"/>
      <c r="L12" s="302"/>
      <c r="M12" s="302">
        <v>4110757</v>
      </c>
      <c r="N12" s="303">
        <f>SUM(E12:M12)</f>
        <v>4401684</v>
      </c>
      <c r="O12" s="304"/>
      <c r="P12" s="304"/>
      <c r="Q12" s="308"/>
      <c r="R12" s="309"/>
      <c r="S12" s="309"/>
      <c r="T12" s="310"/>
      <c r="U12" s="309"/>
      <c r="V12" s="309"/>
      <c r="W12" s="310"/>
      <c r="X12" s="311"/>
      <c r="Y12" s="311"/>
      <c r="Z12" s="312"/>
      <c r="AA12" s="313"/>
      <c r="AB12" s="313"/>
      <c r="AC12" s="310"/>
    </row>
    <row r="13" spans="1:29" ht="19.5" customHeight="1">
      <c r="A13" s="299" t="s">
        <v>19</v>
      </c>
      <c r="B13" s="119" t="s">
        <v>852</v>
      </c>
      <c r="C13" s="300" t="s">
        <v>14</v>
      </c>
      <c r="D13" s="301"/>
      <c r="E13" s="302"/>
      <c r="F13" s="302"/>
      <c r="G13" s="302"/>
      <c r="H13" s="302"/>
      <c r="I13" s="302">
        <v>46944906</v>
      </c>
      <c r="J13" s="302"/>
      <c r="K13" s="302"/>
      <c r="L13" s="302"/>
      <c r="M13" s="302"/>
      <c r="N13" s="303">
        <f>SUM(E13:M13)</f>
        <v>46944906</v>
      </c>
      <c r="O13" s="304"/>
      <c r="P13" s="304"/>
      <c r="Q13" s="308"/>
      <c r="R13" s="309"/>
      <c r="S13" s="309"/>
      <c r="T13" s="310"/>
      <c r="U13" s="309"/>
      <c r="V13" s="309"/>
      <c r="W13" s="310"/>
      <c r="X13" s="311"/>
      <c r="Y13" s="311"/>
      <c r="Z13" s="312"/>
      <c r="AA13" s="313"/>
      <c r="AB13" s="313"/>
      <c r="AC13" s="310"/>
    </row>
    <row r="14" spans="1:29" s="292" customFormat="1" ht="19.5" customHeight="1">
      <c r="A14" s="321" t="s">
        <v>231</v>
      </c>
      <c r="B14" s="322" t="s">
        <v>21</v>
      </c>
      <c r="C14" s="323"/>
      <c r="D14" s="324">
        <f>SUM(D7:D12)</f>
        <v>5</v>
      </c>
      <c r="E14" s="325">
        <f>SUM(E7:E13)</f>
        <v>12317365</v>
      </c>
      <c r="F14" s="325">
        <f aca="true" t="shared" si="0" ref="F14:M14">SUM(F7:F13)</f>
        <v>3207308</v>
      </c>
      <c r="G14" s="325">
        <f t="shared" si="0"/>
        <v>10093766</v>
      </c>
      <c r="H14" s="325">
        <f t="shared" si="0"/>
        <v>0</v>
      </c>
      <c r="I14" s="325">
        <f t="shared" si="0"/>
        <v>47235833</v>
      </c>
      <c r="J14" s="325">
        <f t="shared" si="0"/>
        <v>3949892</v>
      </c>
      <c r="K14" s="325">
        <f t="shared" si="0"/>
        <v>0</v>
      </c>
      <c r="L14" s="325">
        <f t="shared" si="0"/>
        <v>0</v>
      </c>
      <c r="M14" s="325">
        <f t="shared" si="0"/>
        <v>4110757</v>
      </c>
      <c r="N14" s="325">
        <f>SUM(N7:N12)</f>
        <v>33970015</v>
      </c>
      <c r="O14" s="326"/>
      <c r="P14" s="326"/>
      <c r="Q14" s="327"/>
      <c r="R14" s="328"/>
      <c r="S14" s="328"/>
      <c r="T14" s="329"/>
      <c r="U14" s="328"/>
      <c r="V14" s="328"/>
      <c r="W14" s="329"/>
      <c r="X14" s="330"/>
      <c r="Y14" s="330"/>
      <c r="Z14" s="331"/>
      <c r="AA14" s="332"/>
      <c r="AB14" s="332"/>
      <c r="AC14" s="329"/>
    </row>
    <row r="15" spans="1:29" ht="9" customHeight="1">
      <c r="A15" s="299"/>
      <c r="B15" s="307"/>
      <c r="C15" s="307"/>
      <c r="D15" s="574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4"/>
      <c r="P15" s="304"/>
      <c r="Q15" s="308"/>
      <c r="R15" s="309"/>
      <c r="S15" s="309"/>
      <c r="T15" s="310"/>
      <c r="U15" s="309"/>
      <c r="V15" s="309"/>
      <c r="W15" s="310"/>
      <c r="X15" s="311"/>
      <c r="Y15" s="311"/>
      <c r="Z15" s="312"/>
      <c r="AA15" s="313"/>
      <c r="AB15" s="313"/>
      <c r="AC15" s="310"/>
    </row>
    <row r="16" spans="1:53" ht="19.5" customHeight="1">
      <c r="A16" s="314" t="s">
        <v>22</v>
      </c>
      <c r="B16" s="573" t="s">
        <v>23</v>
      </c>
      <c r="C16" s="300" t="s">
        <v>14</v>
      </c>
      <c r="D16" s="301">
        <v>5</v>
      </c>
      <c r="E16" s="302">
        <v>5329606</v>
      </c>
      <c r="F16" s="302">
        <v>676052</v>
      </c>
      <c r="G16" s="302"/>
      <c r="H16" s="302"/>
      <c r="I16" s="302"/>
      <c r="J16" s="302"/>
      <c r="K16" s="302"/>
      <c r="L16" s="302"/>
      <c r="M16" s="302"/>
      <c r="N16" s="303">
        <f>SUM(E16:L16)</f>
        <v>6005658</v>
      </c>
      <c r="O16" s="333"/>
      <c r="P16" s="333"/>
      <c r="Q16" s="304"/>
      <c r="R16" s="298"/>
      <c r="S16" s="298"/>
      <c r="T16" s="310"/>
      <c r="U16" s="306"/>
      <c r="V16" s="306"/>
      <c r="W16" s="310"/>
      <c r="X16" s="306"/>
      <c r="Y16" s="311"/>
      <c r="Z16" s="310"/>
      <c r="AA16" s="306"/>
      <c r="AB16" s="306"/>
      <c r="AC16" s="310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</row>
    <row r="17" spans="1:53" ht="19.5" customHeight="1">
      <c r="A17" s="314" t="s">
        <v>853</v>
      </c>
      <c r="B17" s="573" t="s">
        <v>854</v>
      </c>
      <c r="C17" s="300" t="s">
        <v>14</v>
      </c>
      <c r="D17" s="301">
        <v>4</v>
      </c>
      <c r="E17" s="302">
        <v>3540371</v>
      </c>
      <c r="F17" s="302">
        <v>480861</v>
      </c>
      <c r="G17" s="302">
        <v>1229268</v>
      </c>
      <c r="H17" s="302"/>
      <c r="I17" s="302"/>
      <c r="J17" s="302">
        <v>157480</v>
      </c>
      <c r="K17" s="302"/>
      <c r="L17" s="302"/>
      <c r="M17" s="302"/>
      <c r="N17" s="303">
        <f>SUM(E17:L17)</f>
        <v>5407980</v>
      </c>
      <c r="O17" s="333"/>
      <c r="P17" s="333"/>
      <c r="Q17" s="304"/>
      <c r="R17" s="298"/>
      <c r="S17" s="298"/>
      <c r="T17" s="310"/>
      <c r="U17" s="306"/>
      <c r="V17" s="306"/>
      <c r="W17" s="310"/>
      <c r="X17" s="306"/>
      <c r="Y17" s="311"/>
      <c r="Z17" s="310"/>
      <c r="AA17" s="306"/>
      <c r="AB17" s="306"/>
      <c r="AC17" s="310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</row>
    <row r="18" spans="1:29" ht="19.5" customHeight="1">
      <c r="A18" s="299" t="s">
        <v>585</v>
      </c>
      <c r="B18" s="73" t="s">
        <v>24</v>
      </c>
      <c r="C18" s="300" t="s">
        <v>14</v>
      </c>
      <c r="D18" s="301"/>
      <c r="E18" s="302"/>
      <c r="F18" s="302"/>
      <c r="G18" s="302">
        <v>2999777</v>
      </c>
      <c r="H18" s="302"/>
      <c r="I18" s="302"/>
      <c r="J18" s="302">
        <v>6875386</v>
      </c>
      <c r="K18" s="302">
        <v>5836678</v>
      </c>
      <c r="L18" s="302"/>
      <c r="M18" s="302"/>
      <c r="N18" s="303">
        <f>SUM(E18:L18)</f>
        <v>15711841</v>
      </c>
      <c r="O18" s="333"/>
      <c r="P18" s="333"/>
      <c r="Q18" s="304"/>
      <c r="R18" s="298"/>
      <c r="S18" s="298"/>
      <c r="T18" s="310"/>
      <c r="U18" s="306"/>
      <c r="V18" s="306"/>
      <c r="W18" s="310"/>
      <c r="X18" s="306"/>
      <c r="Y18" s="334"/>
      <c r="Z18" s="310"/>
      <c r="AA18" s="306"/>
      <c r="AB18" s="306"/>
      <c r="AC18" s="310"/>
    </row>
    <row r="19" spans="1:29" s="292" customFormat="1" ht="19.5" customHeight="1">
      <c r="A19" s="322" t="s">
        <v>234</v>
      </c>
      <c r="B19" s="322" t="s">
        <v>25</v>
      </c>
      <c r="C19" s="323"/>
      <c r="D19" s="324">
        <f aca="true" t="shared" si="1" ref="D19:N19">SUM(D16:D18)</f>
        <v>9</v>
      </c>
      <c r="E19" s="325">
        <f t="shared" si="1"/>
        <v>8869977</v>
      </c>
      <c r="F19" s="325">
        <f t="shared" si="1"/>
        <v>1156913</v>
      </c>
      <c r="G19" s="325">
        <f t="shared" si="1"/>
        <v>4229045</v>
      </c>
      <c r="H19" s="325">
        <f t="shared" si="1"/>
        <v>0</v>
      </c>
      <c r="I19" s="325">
        <f t="shared" si="1"/>
        <v>0</v>
      </c>
      <c r="J19" s="325">
        <f t="shared" si="1"/>
        <v>7032866</v>
      </c>
      <c r="K19" s="325">
        <f t="shared" si="1"/>
        <v>5836678</v>
      </c>
      <c r="L19" s="325">
        <f t="shared" si="1"/>
        <v>0</v>
      </c>
      <c r="M19" s="325">
        <f>SUM(M16:M18)</f>
        <v>0</v>
      </c>
      <c r="N19" s="325">
        <f t="shared" si="1"/>
        <v>27125479</v>
      </c>
      <c r="O19" s="335"/>
      <c r="P19" s="335"/>
      <c r="Q19" s="336"/>
      <c r="R19" s="337"/>
      <c r="S19" s="337"/>
      <c r="T19" s="329"/>
      <c r="U19" s="337"/>
      <c r="V19" s="337"/>
      <c r="W19" s="329"/>
      <c r="X19" s="338"/>
      <c r="Y19" s="338"/>
      <c r="Z19" s="329"/>
      <c r="AA19" s="337"/>
      <c r="AB19" s="337"/>
      <c r="AC19" s="329"/>
    </row>
    <row r="20" spans="1:29" ht="11.25" customHeight="1">
      <c r="A20" s="299"/>
      <c r="B20" s="300"/>
      <c r="C20" s="300"/>
      <c r="D20" s="301"/>
      <c r="E20" s="302"/>
      <c r="F20" s="302"/>
      <c r="G20" s="302"/>
      <c r="H20" s="302"/>
      <c r="I20" s="302"/>
      <c r="J20" s="302"/>
      <c r="K20" s="302"/>
      <c r="L20" s="302"/>
      <c r="M20" s="302"/>
      <c r="N20" s="303"/>
      <c r="O20" s="333"/>
      <c r="P20" s="333"/>
      <c r="Q20" s="305"/>
      <c r="R20" s="298"/>
      <c r="S20" s="298"/>
      <c r="T20" s="310"/>
      <c r="U20" s="298"/>
      <c r="V20" s="298"/>
      <c r="W20" s="310"/>
      <c r="X20" s="306"/>
      <c r="Y20" s="306"/>
      <c r="Z20" s="310"/>
      <c r="AA20" s="298"/>
      <c r="AB20" s="298"/>
      <c r="AC20" s="310"/>
    </row>
    <row r="21" spans="1:53" s="320" customFormat="1" ht="19.5" customHeight="1">
      <c r="A21" s="314" t="s">
        <v>595</v>
      </c>
      <c r="B21" s="573" t="s">
        <v>26</v>
      </c>
      <c r="C21" s="315" t="s">
        <v>14</v>
      </c>
      <c r="D21" s="575"/>
      <c r="E21" s="316"/>
      <c r="F21" s="316"/>
      <c r="G21" s="316"/>
      <c r="H21" s="316"/>
      <c r="I21" s="316"/>
      <c r="J21" s="316"/>
      <c r="K21" s="316">
        <v>3998729</v>
      </c>
      <c r="L21" s="316"/>
      <c r="M21" s="316"/>
      <c r="N21" s="339">
        <f>SUM(E21:L21)</f>
        <v>3998729</v>
      </c>
      <c r="O21" s="340"/>
      <c r="P21" s="340"/>
      <c r="Q21" s="317"/>
      <c r="R21" s="318"/>
      <c r="S21" s="318"/>
      <c r="T21" s="341"/>
      <c r="U21" s="319"/>
      <c r="V21" s="319"/>
      <c r="W21" s="341"/>
      <c r="X21" s="319"/>
      <c r="Y21" s="342"/>
      <c r="Z21" s="341"/>
      <c r="AA21" s="319"/>
      <c r="AB21" s="319"/>
      <c r="AC21" s="341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</row>
    <row r="22" spans="1:53" s="320" customFormat="1" ht="19.5" customHeight="1">
      <c r="A22" s="344" t="s">
        <v>235</v>
      </c>
      <c r="B22" s="345" t="s">
        <v>27</v>
      </c>
      <c r="C22" s="315"/>
      <c r="D22" s="346">
        <v>0</v>
      </c>
      <c r="E22" s="339">
        <f aca="true" t="shared" si="2" ref="E22:L22">SUM(E21:E21)</f>
        <v>0</v>
      </c>
      <c r="F22" s="339">
        <f t="shared" si="2"/>
        <v>0</v>
      </c>
      <c r="G22" s="339">
        <f t="shared" si="2"/>
        <v>0</v>
      </c>
      <c r="H22" s="339">
        <f t="shared" si="2"/>
        <v>0</v>
      </c>
      <c r="I22" s="339">
        <f t="shared" si="2"/>
        <v>0</v>
      </c>
      <c r="J22" s="339">
        <f t="shared" si="2"/>
        <v>0</v>
      </c>
      <c r="K22" s="339">
        <f t="shared" si="2"/>
        <v>3998729</v>
      </c>
      <c r="L22" s="339">
        <f t="shared" si="2"/>
        <v>0</v>
      </c>
      <c r="M22" s="339">
        <f>SUM(M21:M21)</f>
        <v>0</v>
      </c>
      <c r="N22" s="392">
        <f>SUM(N21:N21)</f>
        <v>3998729</v>
      </c>
      <c r="O22" s="340"/>
      <c r="P22" s="340"/>
      <c r="Q22" s="317"/>
      <c r="R22" s="318"/>
      <c r="S22" s="318"/>
      <c r="T22" s="341"/>
      <c r="U22" s="319"/>
      <c r="V22" s="319"/>
      <c r="W22" s="341"/>
      <c r="X22" s="319"/>
      <c r="Y22" s="342"/>
      <c r="Z22" s="341"/>
      <c r="AA22" s="319"/>
      <c r="AB22" s="319"/>
      <c r="AC22" s="341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</row>
    <row r="23" spans="1:29" ht="12.75" customHeight="1">
      <c r="A23" s="299"/>
      <c r="B23" s="300"/>
      <c r="C23" s="300"/>
      <c r="D23" s="301"/>
      <c r="E23" s="303"/>
      <c r="F23" s="303"/>
      <c r="G23" s="302"/>
      <c r="H23" s="302"/>
      <c r="I23" s="302"/>
      <c r="J23" s="303"/>
      <c r="K23" s="303"/>
      <c r="L23" s="303"/>
      <c r="M23" s="303"/>
      <c r="N23" s="303"/>
      <c r="O23" s="308"/>
      <c r="P23" s="308"/>
      <c r="Q23" s="347"/>
      <c r="R23" s="309"/>
      <c r="S23" s="309"/>
      <c r="T23" s="310"/>
      <c r="U23" s="309"/>
      <c r="V23" s="309"/>
      <c r="W23" s="310"/>
      <c r="X23" s="311"/>
      <c r="Y23" s="311"/>
      <c r="Z23" s="312"/>
      <c r="AA23" s="309"/>
      <c r="AB23" s="309"/>
      <c r="AC23" s="310"/>
    </row>
    <row r="24" spans="1:29" ht="19.5" customHeight="1">
      <c r="A24" s="299" t="s">
        <v>28</v>
      </c>
      <c r="B24" s="73" t="s">
        <v>29</v>
      </c>
      <c r="C24" s="300" t="s">
        <v>14</v>
      </c>
      <c r="D24" s="301"/>
      <c r="E24" s="302"/>
      <c r="F24" s="302"/>
      <c r="G24" s="302">
        <v>2293426</v>
      </c>
      <c r="H24" s="302"/>
      <c r="I24" s="302"/>
      <c r="J24" s="302">
        <v>2269726</v>
      </c>
      <c r="K24" s="302"/>
      <c r="L24" s="302"/>
      <c r="M24" s="302"/>
      <c r="N24" s="303">
        <f>SUM(E24:L24)</f>
        <v>4563152</v>
      </c>
      <c r="O24" s="333"/>
      <c r="P24" s="333"/>
      <c r="Q24" s="305"/>
      <c r="R24" s="298"/>
      <c r="S24" s="298"/>
      <c r="T24" s="310"/>
      <c r="U24" s="306"/>
      <c r="V24" s="306"/>
      <c r="W24" s="310"/>
      <c r="X24" s="306"/>
      <c r="Y24" s="306"/>
      <c r="Z24" s="310"/>
      <c r="AA24" s="306"/>
      <c r="AB24" s="306"/>
      <c r="AC24" s="310"/>
    </row>
    <row r="25" spans="1:53" ht="19.5" customHeight="1">
      <c r="A25" s="299" t="s">
        <v>30</v>
      </c>
      <c r="B25" s="73" t="s">
        <v>31</v>
      </c>
      <c r="C25" s="300" t="s">
        <v>14</v>
      </c>
      <c r="D25" s="301">
        <v>1</v>
      </c>
      <c r="E25" s="302">
        <v>1980980</v>
      </c>
      <c r="F25" s="302">
        <v>553941</v>
      </c>
      <c r="G25" s="302">
        <v>1943541</v>
      </c>
      <c r="H25" s="302"/>
      <c r="I25" s="302"/>
      <c r="J25" s="302"/>
      <c r="K25" s="302"/>
      <c r="L25" s="302"/>
      <c r="M25" s="302"/>
      <c r="N25" s="303">
        <f>SUM(E25:L25)</f>
        <v>4478462</v>
      </c>
      <c r="O25" s="333"/>
      <c r="P25" s="333"/>
      <c r="Q25" s="304"/>
      <c r="R25" s="298"/>
      <c r="S25" s="298"/>
      <c r="T25" s="310"/>
      <c r="U25" s="306"/>
      <c r="V25" s="306"/>
      <c r="W25" s="310"/>
      <c r="X25" s="306"/>
      <c r="Y25" s="311"/>
      <c r="Z25" s="310"/>
      <c r="AA25" s="306"/>
      <c r="AB25" s="306"/>
      <c r="AC25" s="310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</row>
    <row r="26" spans="1:29" ht="19.5" customHeight="1">
      <c r="A26" s="299" t="s">
        <v>590</v>
      </c>
      <c r="B26" s="73" t="s">
        <v>32</v>
      </c>
      <c r="C26" s="300" t="s">
        <v>14</v>
      </c>
      <c r="D26" s="892"/>
      <c r="E26" s="302">
        <v>1426818</v>
      </c>
      <c r="F26" s="302">
        <v>328780</v>
      </c>
      <c r="G26" s="302">
        <v>5528836</v>
      </c>
      <c r="H26" s="302"/>
      <c r="I26" s="302">
        <v>363081</v>
      </c>
      <c r="J26" s="302">
        <v>367460</v>
      </c>
      <c r="K26" s="302"/>
      <c r="L26" s="302"/>
      <c r="M26" s="302"/>
      <c r="N26" s="303">
        <f>SUM(E26:L26)</f>
        <v>8014975</v>
      </c>
      <c r="O26" s="333"/>
      <c r="P26" s="333"/>
      <c r="Q26" s="304"/>
      <c r="R26" s="298"/>
      <c r="S26" s="298"/>
      <c r="T26" s="310"/>
      <c r="U26" s="306"/>
      <c r="V26" s="306"/>
      <c r="W26" s="310"/>
      <c r="X26" s="306"/>
      <c r="Y26" s="334"/>
      <c r="Z26" s="310"/>
      <c r="AA26" s="306"/>
      <c r="AB26" s="306"/>
      <c r="AC26" s="310"/>
    </row>
    <row r="27" spans="1:29" s="292" customFormat="1" ht="19.5" customHeight="1">
      <c r="A27" s="348" t="s">
        <v>236</v>
      </c>
      <c r="B27" s="322" t="s">
        <v>33</v>
      </c>
      <c r="C27" s="323"/>
      <c r="D27" s="324">
        <v>1</v>
      </c>
      <c r="E27" s="325">
        <f aca="true" t="shared" si="3" ref="E27:L27">SUM(E24:E26)</f>
        <v>3407798</v>
      </c>
      <c r="F27" s="325">
        <f t="shared" si="3"/>
        <v>882721</v>
      </c>
      <c r="G27" s="325">
        <f t="shared" si="3"/>
        <v>9765803</v>
      </c>
      <c r="H27" s="325">
        <f t="shared" si="3"/>
        <v>0</v>
      </c>
      <c r="I27" s="325">
        <f t="shared" si="3"/>
        <v>363081</v>
      </c>
      <c r="J27" s="325">
        <f t="shared" si="3"/>
        <v>2637186</v>
      </c>
      <c r="K27" s="325">
        <f t="shared" si="3"/>
        <v>0</v>
      </c>
      <c r="L27" s="325">
        <f t="shared" si="3"/>
        <v>0</v>
      </c>
      <c r="M27" s="325">
        <f>SUM(M24:M26)</f>
        <v>0</v>
      </c>
      <c r="N27" s="325">
        <f>SUM(N24:N26)</f>
        <v>17056589</v>
      </c>
      <c r="O27" s="335"/>
      <c r="P27" s="335"/>
      <c r="Q27" s="326"/>
      <c r="R27" s="337"/>
      <c r="S27" s="337"/>
      <c r="T27" s="329"/>
      <c r="U27" s="338"/>
      <c r="V27" s="338"/>
      <c r="W27" s="329"/>
      <c r="X27" s="338"/>
      <c r="Y27" s="349"/>
      <c r="Z27" s="329"/>
      <c r="AA27" s="338"/>
      <c r="AB27" s="338"/>
      <c r="AC27" s="329"/>
    </row>
    <row r="28" spans="1:29" ht="8.25" customHeight="1">
      <c r="A28" s="299"/>
      <c r="B28" s="300"/>
      <c r="C28" s="300"/>
      <c r="D28" s="301"/>
      <c r="E28" s="302"/>
      <c r="F28" s="302"/>
      <c r="G28" s="302"/>
      <c r="H28" s="302"/>
      <c r="I28" s="302"/>
      <c r="J28" s="302"/>
      <c r="K28" s="302"/>
      <c r="L28" s="302"/>
      <c r="M28" s="302"/>
      <c r="N28" s="303"/>
      <c r="O28" s="333"/>
      <c r="P28" s="333"/>
      <c r="Q28" s="304"/>
      <c r="R28" s="298"/>
      <c r="S28" s="298"/>
      <c r="T28" s="310"/>
      <c r="U28" s="306"/>
      <c r="V28" s="306"/>
      <c r="W28" s="310"/>
      <c r="X28" s="306"/>
      <c r="Y28" s="334"/>
      <c r="Z28" s="310"/>
      <c r="AA28" s="306"/>
      <c r="AB28" s="306"/>
      <c r="AC28" s="310"/>
    </row>
    <row r="29" spans="1:29" ht="19.5" customHeight="1">
      <c r="A29" s="299" t="s">
        <v>34</v>
      </c>
      <c r="B29" s="73" t="s">
        <v>35</v>
      </c>
      <c r="C29" s="300" t="s">
        <v>14</v>
      </c>
      <c r="D29" s="301">
        <v>4</v>
      </c>
      <c r="E29" s="302">
        <v>11238053</v>
      </c>
      <c r="F29" s="302">
        <v>3047419</v>
      </c>
      <c r="G29" s="302">
        <v>3438537</v>
      </c>
      <c r="H29" s="302"/>
      <c r="I29" s="302"/>
      <c r="J29" s="302">
        <v>676509</v>
      </c>
      <c r="K29" s="302"/>
      <c r="L29" s="302"/>
      <c r="M29" s="302"/>
      <c r="N29" s="303">
        <f>SUM(E29:L29)</f>
        <v>18400518</v>
      </c>
      <c r="O29" s="333"/>
      <c r="P29" s="333"/>
      <c r="Q29" s="304"/>
      <c r="R29" s="306"/>
      <c r="S29" s="306"/>
      <c r="T29" s="310"/>
      <c r="U29" s="306"/>
      <c r="V29" s="306"/>
      <c r="W29" s="310"/>
      <c r="X29" s="306"/>
      <c r="Y29" s="334"/>
      <c r="Z29" s="310"/>
      <c r="AA29" s="306"/>
      <c r="AB29" s="306"/>
      <c r="AC29" s="310"/>
    </row>
    <row r="30" spans="1:29" ht="19.5" customHeight="1">
      <c r="A30" s="299" t="s">
        <v>36</v>
      </c>
      <c r="B30" s="73" t="s">
        <v>37</v>
      </c>
      <c r="C30" s="300" t="s">
        <v>14</v>
      </c>
      <c r="D30" s="301"/>
      <c r="E30" s="302">
        <v>544700</v>
      </c>
      <c r="F30" s="302">
        <v>133821</v>
      </c>
      <c r="G30" s="302">
        <v>5418259</v>
      </c>
      <c r="H30" s="302"/>
      <c r="I30" s="302"/>
      <c r="J30" s="302"/>
      <c r="K30" s="302"/>
      <c r="L30" s="302"/>
      <c r="M30" s="302"/>
      <c r="N30" s="303">
        <f>SUM(E30:L30)</f>
        <v>6096780</v>
      </c>
      <c r="O30" s="333"/>
      <c r="P30" s="333"/>
      <c r="Q30" s="304"/>
      <c r="R30" s="306"/>
      <c r="S30" s="306"/>
      <c r="T30" s="310"/>
      <c r="U30" s="306"/>
      <c r="V30" s="306"/>
      <c r="W30" s="310"/>
      <c r="X30" s="306"/>
      <c r="Y30" s="334"/>
      <c r="Z30" s="310"/>
      <c r="AA30" s="306"/>
      <c r="AB30" s="306"/>
      <c r="AC30" s="310"/>
    </row>
    <row r="31" spans="1:29" ht="19.5" customHeight="1">
      <c r="A31" s="299" t="s">
        <v>36</v>
      </c>
      <c r="B31" s="73" t="s">
        <v>38</v>
      </c>
      <c r="C31" s="300" t="s">
        <v>14</v>
      </c>
      <c r="D31" s="301"/>
      <c r="E31" s="302"/>
      <c r="F31" s="302"/>
      <c r="G31" s="302">
        <v>51615</v>
      </c>
      <c r="H31" s="302"/>
      <c r="I31" s="302"/>
      <c r="J31" s="302"/>
      <c r="K31" s="302"/>
      <c r="L31" s="302"/>
      <c r="M31" s="302"/>
      <c r="N31" s="303">
        <f>SUM(E31:L31)</f>
        <v>51615</v>
      </c>
      <c r="O31" s="304"/>
      <c r="P31" s="304"/>
      <c r="Q31" s="304"/>
      <c r="R31" s="306"/>
      <c r="S31" s="306"/>
      <c r="T31" s="310"/>
      <c r="U31" s="306"/>
      <c r="V31" s="306"/>
      <c r="W31" s="310"/>
      <c r="X31" s="306"/>
      <c r="Y31" s="334"/>
      <c r="Z31" s="310"/>
      <c r="AA31" s="306"/>
      <c r="AB31" s="306"/>
      <c r="AC31" s="310"/>
    </row>
    <row r="32" spans="1:29" ht="19.5" customHeight="1">
      <c r="A32" s="299" t="s">
        <v>39</v>
      </c>
      <c r="B32" s="73" t="s">
        <v>40</v>
      </c>
      <c r="C32" s="300" t="s">
        <v>14</v>
      </c>
      <c r="D32" s="301">
        <v>1</v>
      </c>
      <c r="E32" s="302">
        <v>3338436</v>
      </c>
      <c r="F32" s="302">
        <v>922197</v>
      </c>
      <c r="G32" s="302">
        <v>325256</v>
      </c>
      <c r="H32" s="302"/>
      <c r="I32" s="302"/>
      <c r="J32" s="302">
        <v>25999</v>
      </c>
      <c r="K32" s="302"/>
      <c r="L32" s="302"/>
      <c r="M32" s="302"/>
      <c r="N32" s="303">
        <f>SUM(E32:L32)</f>
        <v>4611888</v>
      </c>
      <c r="O32" s="333"/>
      <c r="P32" s="333"/>
      <c r="Q32" s="304"/>
      <c r="R32" s="306"/>
      <c r="S32" s="306"/>
      <c r="T32" s="310"/>
      <c r="U32" s="306"/>
      <c r="V32" s="306"/>
      <c r="W32" s="310"/>
      <c r="X32" s="306"/>
      <c r="Y32" s="334"/>
      <c r="Z32" s="310"/>
      <c r="AA32" s="306"/>
      <c r="AB32" s="306"/>
      <c r="AC32" s="310"/>
    </row>
    <row r="33" spans="1:29" s="292" customFormat="1" ht="19.5" customHeight="1">
      <c r="A33" s="348" t="s">
        <v>237</v>
      </c>
      <c r="B33" s="322" t="s">
        <v>41</v>
      </c>
      <c r="C33" s="323"/>
      <c r="D33" s="324">
        <f>SUM(D29:D32)</f>
        <v>5</v>
      </c>
      <c r="E33" s="325">
        <f aca="true" t="shared" si="4" ref="E33:L33">SUM(E29:E32)</f>
        <v>15121189</v>
      </c>
      <c r="F33" s="325">
        <f t="shared" si="4"/>
        <v>4103437</v>
      </c>
      <c r="G33" s="325">
        <f t="shared" si="4"/>
        <v>9233667</v>
      </c>
      <c r="H33" s="325">
        <f t="shared" si="4"/>
        <v>0</v>
      </c>
      <c r="I33" s="325">
        <f t="shared" si="4"/>
        <v>0</v>
      </c>
      <c r="J33" s="325">
        <f t="shared" si="4"/>
        <v>702508</v>
      </c>
      <c r="K33" s="325">
        <f t="shared" si="4"/>
        <v>0</v>
      </c>
      <c r="L33" s="325">
        <f t="shared" si="4"/>
        <v>0</v>
      </c>
      <c r="M33" s="325">
        <f>SUM(M29:M32)</f>
        <v>0</v>
      </c>
      <c r="N33" s="325">
        <f>SUM(N29:N32)</f>
        <v>29160801</v>
      </c>
      <c r="O33" s="326"/>
      <c r="P33" s="326"/>
      <c r="Q33" s="326"/>
      <c r="R33" s="338"/>
      <c r="S33" s="338"/>
      <c r="T33" s="329"/>
      <c r="U33" s="338"/>
      <c r="V33" s="338"/>
      <c r="W33" s="329"/>
      <c r="X33" s="338"/>
      <c r="Y33" s="349"/>
      <c r="Z33" s="329"/>
      <c r="AA33" s="338"/>
      <c r="AB33" s="338"/>
      <c r="AC33" s="329"/>
    </row>
    <row r="34" spans="1:29" ht="11.25" customHeight="1">
      <c r="A34" s="299"/>
      <c r="B34" s="300"/>
      <c r="C34" s="300"/>
      <c r="D34" s="301"/>
      <c r="E34" s="302"/>
      <c r="F34" s="302"/>
      <c r="G34" s="302"/>
      <c r="H34" s="302"/>
      <c r="I34" s="302"/>
      <c r="J34" s="302"/>
      <c r="K34" s="302"/>
      <c r="L34" s="302"/>
      <c r="M34" s="302"/>
      <c r="N34" s="303"/>
      <c r="O34" s="304"/>
      <c r="P34" s="304"/>
      <c r="Q34" s="304"/>
      <c r="R34" s="306"/>
      <c r="S34" s="306"/>
      <c r="T34" s="310"/>
      <c r="U34" s="306"/>
      <c r="V34" s="306"/>
      <c r="W34" s="310"/>
      <c r="X34" s="306"/>
      <c r="Y34" s="334"/>
      <c r="Z34" s="310"/>
      <c r="AA34" s="306"/>
      <c r="AB34" s="306"/>
      <c r="AC34" s="310"/>
    </row>
    <row r="35" spans="1:29" ht="19.5" customHeight="1">
      <c r="A35" s="299" t="s">
        <v>594</v>
      </c>
      <c r="B35" s="73" t="s">
        <v>42</v>
      </c>
      <c r="C35" s="300" t="s">
        <v>14</v>
      </c>
      <c r="D35" s="301"/>
      <c r="E35" s="302"/>
      <c r="F35" s="302"/>
      <c r="G35" s="302">
        <v>2151521</v>
      </c>
      <c r="H35" s="302"/>
      <c r="I35" s="302"/>
      <c r="J35" s="302"/>
      <c r="K35" s="302"/>
      <c r="L35" s="302"/>
      <c r="M35" s="302"/>
      <c r="N35" s="303">
        <f aca="true" t="shared" si="5" ref="N35:N40">SUM(E35:L35)</f>
        <v>2151521</v>
      </c>
      <c r="O35" s="333"/>
      <c r="P35" s="333"/>
      <c r="Q35" s="304"/>
      <c r="R35" s="298"/>
      <c r="S35" s="298"/>
      <c r="T35" s="310"/>
      <c r="U35" s="306"/>
      <c r="V35" s="306"/>
      <c r="W35" s="310"/>
      <c r="X35" s="306"/>
      <c r="Y35" s="334"/>
      <c r="Z35" s="310"/>
      <c r="AA35" s="306"/>
      <c r="AB35" s="306"/>
      <c r="AC35" s="310"/>
    </row>
    <row r="36" spans="1:29" ht="19.5" customHeight="1">
      <c r="A36" s="299" t="s">
        <v>652</v>
      </c>
      <c r="B36" s="73" t="s">
        <v>653</v>
      </c>
      <c r="C36" s="300" t="s">
        <v>14</v>
      </c>
      <c r="D36" s="301"/>
      <c r="E36" s="302"/>
      <c r="F36" s="302"/>
      <c r="G36" s="302">
        <v>1216525</v>
      </c>
      <c r="H36" s="302"/>
      <c r="I36" s="302"/>
      <c r="J36" s="302"/>
      <c r="K36" s="302"/>
      <c r="L36" s="302"/>
      <c r="M36" s="302"/>
      <c r="N36" s="303">
        <f t="shared" si="5"/>
        <v>1216525</v>
      </c>
      <c r="O36" s="333"/>
      <c r="P36" s="333"/>
      <c r="Q36" s="304"/>
      <c r="R36" s="298"/>
      <c r="S36" s="298"/>
      <c r="T36" s="310"/>
      <c r="U36" s="306"/>
      <c r="V36" s="306"/>
      <c r="W36" s="310"/>
      <c r="X36" s="306"/>
      <c r="Y36" s="334"/>
      <c r="Z36" s="310"/>
      <c r="AA36" s="306"/>
      <c r="AB36" s="306"/>
      <c r="AC36" s="310"/>
    </row>
    <row r="37" spans="1:29" ht="19.5" customHeight="1">
      <c r="A37" s="299" t="s">
        <v>43</v>
      </c>
      <c r="B37" s="73" t="s">
        <v>44</v>
      </c>
      <c r="C37" s="300" t="s">
        <v>14</v>
      </c>
      <c r="D37" s="301"/>
      <c r="E37" s="302"/>
      <c r="F37" s="302"/>
      <c r="G37" s="302">
        <v>203691</v>
      </c>
      <c r="H37" s="302"/>
      <c r="I37" s="302"/>
      <c r="J37" s="302"/>
      <c r="K37" s="302"/>
      <c r="L37" s="302"/>
      <c r="M37" s="302"/>
      <c r="N37" s="303">
        <f t="shared" si="5"/>
        <v>203691</v>
      </c>
      <c r="O37" s="333"/>
      <c r="P37" s="333"/>
      <c r="Q37" s="304"/>
      <c r="R37" s="298"/>
      <c r="S37" s="298"/>
      <c r="T37" s="310"/>
      <c r="U37" s="306"/>
      <c r="V37" s="306"/>
      <c r="W37" s="310"/>
      <c r="X37" s="306"/>
      <c r="Y37" s="334"/>
      <c r="Z37" s="310"/>
      <c r="AA37" s="306"/>
      <c r="AB37" s="306"/>
      <c r="AC37" s="310"/>
    </row>
    <row r="38" spans="1:29" ht="19.5" customHeight="1">
      <c r="A38" s="299" t="s">
        <v>45</v>
      </c>
      <c r="B38" s="73" t="s">
        <v>46</v>
      </c>
      <c r="C38" s="300" t="s">
        <v>14</v>
      </c>
      <c r="D38" s="301"/>
      <c r="E38" s="302"/>
      <c r="F38" s="302"/>
      <c r="G38" s="302">
        <v>114709</v>
      </c>
      <c r="H38" s="302"/>
      <c r="I38" s="302"/>
      <c r="J38" s="302"/>
      <c r="K38" s="302"/>
      <c r="L38" s="302"/>
      <c r="M38" s="302"/>
      <c r="N38" s="303">
        <f t="shared" si="5"/>
        <v>114709</v>
      </c>
      <c r="O38" s="333"/>
      <c r="P38" s="333"/>
      <c r="Q38" s="304"/>
      <c r="R38" s="298"/>
      <c r="S38" s="298"/>
      <c r="T38" s="310"/>
      <c r="U38" s="306"/>
      <c r="V38" s="306"/>
      <c r="W38" s="310"/>
      <c r="X38" s="306"/>
      <c r="Y38" s="334"/>
      <c r="Z38" s="310"/>
      <c r="AA38" s="306"/>
      <c r="AB38" s="306"/>
      <c r="AC38" s="310"/>
    </row>
    <row r="39" spans="1:29" ht="19.5" customHeight="1">
      <c r="A39" s="299" t="s">
        <v>592</v>
      </c>
      <c r="B39" s="73" t="s">
        <v>47</v>
      </c>
      <c r="C39" s="300" t="s">
        <v>14</v>
      </c>
      <c r="D39" s="301">
        <v>2.5</v>
      </c>
      <c r="E39" s="302">
        <v>4686024</v>
      </c>
      <c r="F39" s="302">
        <v>1329399</v>
      </c>
      <c r="G39" s="302">
        <v>4386009</v>
      </c>
      <c r="H39" s="302"/>
      <c r="I39" s="302"/>
      <c r="J39" s="302">
        <v>1198664</v>
      </c>
      <c r="K39" s="302"/>
      <c r="L39" s="302"/>
      <c r="M39" s="302"/>
      <c r="N39" s="303">
        <f t="shared" si="5"/>
        <v>11600096</v>
      </c>
      <c r="O39" s="333"/>
      <c r="P39" s="333"/>
      <c r="Q39" s="304"/>
      <c r="R39" s="298"/>
      <c r="S39" s="298"/>
      <c r="T39" s="310"/>
      <c r="U39" s="306"/>
      <c r="V39" s="306"/>
      <c r="W39" s="310"/>
      <c r="X39" s="306"/>
      <c r="Y39" s="334"/>
      <c r="Z39" s="310"/>
      <c r="AA39" s="306"/>
      <c r="AB39" s="306"/>
      <c r="AC39" s="310"/>
    </row>
    <row r="40" spans="1:29" ht="19.5" customHeight="1">
      <c r="A40" s="299" t="s">
        <v>654</v>
      </c>
      <c r="B40" s="73" t="s">
        <v>655</v>
      </c>
      <c r="C40" s="300" t="s">
        <v>656</v>
      </c>
      <c r="D40" s="301"/>
      <c r="E40" s="302"/>
      <c r="F40" s="302"/>
      <c r="G40" s="302"/>
      <c r="H40" s="302"/>
      <c r="I40" s="302">
        <v>7422415</v>
      </c>
      <c r="J40" s="302"/>
      <c r="K40" s="302"/>
      <c r="L40" s="302">
        <v>4300000</v>
      </c>
      <c r="M40" s="302"/>
      <c r="N40" s="303">
        <f t="shared" si="5"/>
        <v>11722415</v>
      </c>
      <c r="O40" s="333"/>
      <c r="P40" s="333"/>
      <c r="Q40" s="304"/>
      <c r="R40" s="298"/>
      <c r="S40" s="298"/>
      <c r="T40" s="310"/>
      <c r="U40" s="306"/>
      <c r="V40" s="306"/>
      <c r="W40" s="310"/>
      <c r="X40" s="306"/>
      <c r="Y40" s="334"/>
      <c r="Z40" s="310"/>
      <c r="AA40" s="306"/>
      <c r="AB40" s="306"/>
      <c r="AC40" s="310"/>
    </row>
    <row r="41" spans="1:29" s="292" customFormat="1" ht="19.5" customHeight="1">
      <c r="A41" s="348" t="s">
        <v>238</v>
      </c>
      <c r="B41" s="322" t="s">
        <v>48</v>
      </c>
      <c r="C41" s="323"/>
      <c r="D41" s="324">
        <f>D39</f>
        <v>2.5</v>
      </c>
      <c r="E41" s="325">
        <f aca="true" t="shared" si="6" ref="E41:N41">SUM(E35:E40)</f>
        <v>4686024</v>
      </c>
      <c r="F41" s="325">
        <f t="shared" si="6"/>
        <v>1329399</v>
      </c>
      <c r="G41" s="325">
        <f t="shared" si="6"/>
        <v>8072455</v>
      </c>
      <c r="H41" s="325">
        <f t="shared" si="6"/>
        <v>0</v>
      </c>
      <c r="I41" s="325">
        <f t="shared" si="6"/>
        <v>7422415</v>
      </c>
      <c r="J41" s="325">
        <f t="shared" si="6"/>
        <v>1198664</v>
      </c>
      <c r="K41" s="325">
        <f t="shared" si="6"/>
        <v>0</v>
      </c>
      <c r="L41" s="325">
        <f t="shared" si="6"/>
        <v>4300000</v>
      </c>
      <c r="M41" s="325">
        <f t="shared" si="6"/>
        <v>0</v>
      </c>
      <c r="N41" s="325">
        <f t="shared" si="6"/>
        <v>27008957</v>
      </c>
      <c r="O41" s="335"/>
      <c r="P41" s="335"/>
      <c r="Q41" s="327"/>
      <c r="R41" s="328"/>
      <c r="S41" s="328"/>
      <c r="T41" s="329"/>
      <c r="U41" s="328"/>
      <c r="V41" s="328"/>
      <c r="W41" s="329"/>
      <c r="X41" s="330"/>
      <c r="Y41" s="330"/>
      <c r="Z41" s="329"/>
      <c r="AA41" s="332"/>
      <c r="AB41" s="332"/>
      <c r="AC41" s="329"/>
    </row>
    <row r="42" spans="1:29" ht="12.75" customHeight="1">
      <c r="A42" s="350"/>
      <c r="B42" s="351"/>
      <c r="C42" s="351"/>
      <c r="D42" s="576"/>
      <c r="E42" s="302"/>
      <c r="F42" s="302"/>
      <c r="G42" s="302"/>
      <c r="H42" s="302"/>
      <c r="I42" s="302"/>
      <c r="J42" s="302"/>
      <c r="K42" s="302"/>
      <c r="L42" s="302"/>
      <c r="M42" s="302"/>
      <c r="N42" s="303"/>
      <c r="O42" s="333"/>
      <c r="P42" s="333"/>
      <c r="Q42" s="304"/>
      <c r="R42" s="298"/>
      <c r="S42" s="298"/>
      <c r="T42" s="310"/>
      <c r="U42" s="306"/>
      <c r="V42" s="306"/>
      <c r="W42" s="310"/>
      <c r="X42" s="306"/>
      <c r="Y42" s="334"/>
      <c r="Z42" s="310"/>
      <c r="AA42" s="306"/>
      <c r="AB42" s="306"/>
      <c r="AC42" s="310"/>
    </row>
    <row r="43" spans="1:29" ht="19.5" customHeight="1">
      <c r="A43" s="299" t="s">
        <v>190</v>
      </c>
      <c r="B43" s="73" t="s">
        <v>191</v>
      </c>
      <c r="C43" s="300" t="s">
        <v>14</v>
      </c>
      <c r="D43" s="892"/>
      <c r="E43" s="302">
        <v>1147789</v>
      </c>
      <c r="F43" s="302">
        <v>354170</v>
      </c>
      <c r="G43" s="302">
        <v>680309</v>
      </c>
      <c r="H43" s="302"/>
      <c r="I43" s="302"/>
      <c r="J43" s="302"/>
      <c r="K43" s="302"/>
      <c r="L43" s="302"/>
      <c r="M43" s="302"/>
      <c r="N43" s="303">
        <f>SUM(E43:L43)</f>
        <v>2182268</v>
      </c>
      <c r="O43" s="333"/>
      <c r="P43" s="333"/>
      <c r="Q43" s="304"/>
      <c r="R43" s="298"/>
      <c r="S43" s="298"/>
      <c r="T43" s="310"/>
      <c r="U43" s="306"/>
      <c r="V43" s="306"/>
      <c r="W43" s="310"/>
      <c r="X43" s="306"/>
      <c r="Y43" s="334"/>
      <c r="Z43" s="310"/>
      <c r="AA43" s="306"/>
      <c r="AB43" s="306"/>
      <c r="AC43" s="310"/>
    </row>
    <row r="44" spans="1:29" ht="19.5" customHeight="1">
      <c r="A44" s="299" t="s">
        <v>657</v>
      </c>
      <c r="B44" s="73" t="s">
        <v>658</v>
      </c>
      <c r="C44" s="300" t="s">
        <v>14</v>
      </c>
      <c r="D44" s="301">
        <v>4.5</v>
      </c>
      <c r="E44" s="302">
        <v>8994580</v>
      </c>
      <c r="F44" s="302">
        <v>2571921</v>
      </c>
      <c r="G44" s="302">
        <v>19867539</v>
      </c>
      <c r="H44" s="302"/>
      <c r="I44" s="302"/>
      <c r="J44" s="302">
        <v>1130066</v>
      </c>
      <c r="K44" s="302"/>
      <c r="L44" s="302"/>
      <c r="M44" s="302"/>
      <c r="N44" s="303">
        <f>SUM(E44:L44)</f>
        <v>32564106</v>
      </c>
      <c r="O44" s="333"/>
      <c r="P44" s="333"/>
      <c r="Q44" s="304"/>
      <c r="R44" s="298"/>
      <c r="S44" s="298"/>
      <c r="T44" s="310"/>
      <c r="U44" s="306"/>
      <c r="V44" s="306"/>
      <c r="W44" s="310"/>
      <c r="X44" s="306"/>
      <c r="Y44" s="334"/>
      <c r="Z44" s="310"/>
      <c r="AA44" s="306"/>
      <c r="AB44" s="306"/>
      <c r="AC44" s="310"/>
    </row>
    <row r="45" spans="1:29" s="292" customFormat="1" ht="19.5" customHeight="1">
      <c r="A45" s="348" t="s">
        <v>239</v>
      </c>
      <c r="B45" s="322" t="s">
        <v>49</v>
      </c>
      <c r="C45" s="323"/>
      <c r="D45" s="324">
        <f aca="true" t="shared" si="7" ref="D45:N45">SUM(D43:D44)</f>
        <v>4.5</v>
      </c>
      <c r="E45" s="325">
        <f t="shared" si="7"/>
        <v>10142369</v>
      </c>
      <c r="F45" s="325">
        <f t="shared" si="7"/>
        <v>2926091</v>
      </c>
      <c r="G45" s="325">
        <f t="shared" si="7"/>
        <v>20547848</v>
      </c>
      <c r="H45" s="325">
        <f t="shared" si="7"/>
        <v>0</v>
      </c>
      <c r="I45" s="325">
        <f t="shared" si="7"/>
        <v>0</v>
      </c>
      <c r="J45" s="325">
        <f t="shared" si="7"/>
        <v>1130066</v>
      </c>
      <c r="K45" s="325">
        <f t="shared" si="7"/>
        <v>0</v>
      </c>
      <c r="L45" s="325">
        <f t="shared" si="7"/>
        <v>0</v>
      </c>
      <c r="M45" s="325">
        <f>SUM(M43:M44)</f>
        <v>0</v>
      </c>
      <c r="N45" s="325">
        <f t="shared" si="7"/>
        <v>34746374</v>
      </c>
      <c r="O45" s="335"/>
      <c r="P45" s="335"/>
      <c r="Q45" s="327"/>
      <c r="R45" s="328"/>
      <c r="S45" s="328"/>
      <c r="T45" s="329"/>
      <c r="U45" s="328"/>
      <c r="V45" s="328"/>
      <c r="W45" s="329"/>
      <c r="X45" s="330"/>
      <c r="Y45" s="330"/>
      <c r="Z45" s="329"/>
      <c r="AA45" s="332"/>
      <c r="AB45" s="332"/>
      <c r="AC45" s="329"/>
    </row>
    <row r="46" spans="1:29" ht="14.25" customHeight="1">
      <c r="A46" s="299"/>
      <c r="B46" s="300"/>
      <c r="C46" s="300"/>
      <c r="D46" s="301"/>
      <c r="E46" s="302"/>
      <c r="F46" s="302"/>
      <c r="G46" s="302"/>
      <c r="H46" s="302"/>
      <c r="I46" s="302"/>
      <c r="J46" s="302"/>
      <c r="K46" s="302"/>
      <c r="L46" s="302"/>
      <c r="M46" s="302"/>
      <c r="N46" s="303"/>
      <c r="O46" s="333"/>
      <c r="P46" s="333"/>
      <c r="Q46" s="304"/>
      <c r="R46" s="298"/>
      <c r="S46" s="298"/>
      <c r="T46" s="310"/>
      <c r="U46" s="306"/>
      <c r="V46" s="306"/>
      <c r="W46" s="310"/>
      <c r="X46" s="306"/>
      <c r="Y46" s="334"/>
      <c r="Z46" s="310"/>
      <c r="AA46" s="306"/>
      <c r="AB46" s="306"/>
      <c r="AC46" s="310"/>
    </row>
    <row r="47" spans="1:29" ht="19.5" customHeight="1">
      <c r="A47" s="299" t="s">
        <v>856</v>
      </c>
      <c r="B47" s="73" t="s">
        <v>857</v>
      </c>
      <c r="C47" s="300" t="s">
        <v>14</v>
      </c>
      <c r="D47" s="301"/>
      <c r="E47" s="302"/>
      <c r="F47" s="302"/>
      <c r="G47" s="302">
        <v>170757</v>
      </c>
      <c r="H47" s="302"/>
      <c r="I47" s="302"/>
      <c r="J47" s="302"/>
      <c r="K47" s="302"/>
      <c r="L47" s="302"/>
      <c r="M47" s="302"/>
      <c r="N47" s="303">
        <f>SUM(E47:L47)</f>
        <v>170757</v>
      </c>
      <c r="O47" s="333"/>
      <c r="P47" s="333"/>
      <c r="Q47" s="304"/>
      <c r="R47" s="298"/>
      <c r="S47" s="298"/>
      <c r="T47" s="310"/>
      <c r="U47" s="306"/>
      <c r="V47" s="306"/>
      <c r="W47" s="310"/>
      <c r="X47" s="306"/>
      <c r="Y47" s="334"/>
      <c r="Z47" s="310"/>
      <c r="AA47" s="306"/>
      <c r="AB47" s="306"/>
      <c r="AC47" s="310"/>
    </row>
    <row r="48" spans="1:29" ht="19.5" customHeight="1">
      <c r="A48" s="299" t="s">
        <v>858</v>
      </c>
      <c r="B48" s="73" t="s">
        <v>859</v>
      </c>
      <c r="C48" s="300" t="s">
        <v>14</v>
      </c>
      <c r="D48" s="301">
        <v>2</v>
      </c>
      <c r="E48" s="302">
        <v>4265029</v>
      </c>
      <c r="F48" s="302">
        <v>1096410</v>
      </c>
      <c r="G48" s="302">
        <v>478824</v>
      </c>
      <c r="H48" s="302"/>
      <c r="I48" s="302"/>
      <c r="J48" s="302">
        <v>435991</v>
      </c>
      <c r="K48" s="302"/>
      <c r="L48" s="302"/>
      <c r="M48" s="302"/>
      <c r="N48" s="303">
        <f>SUM(E48:L48)</f>
        <v>6276254</v>
      </c>
      <c r="O48" s="333"/>
      <c r="P48" s="333"/>
      <c r="Q48" s="304"/>
      <c r="R48" s="298"/>
      <c r="S48" s="298"/>
      <c r="T48" s="310"/>
      <c r="U48" s="306"/>
      <c r="V48" s="306"/>
      <c r="W48" s="310"/>
      <c r="X48" s="306"/>
      <c r="Y48" s="334"/>
      <c r="Z48" s="310"/>
      <c r="AA48" s="306"/>
      <c r="AB48" s="306"/>
      <c r="AC48" s="310"/>
    </row>
    <row r="49" spans="1:29" ht="19.5" customHeight="1">
      <c r="A49" s="299" t="s">
        <v>50</v>
      </c>
      <c r="B49" s="73" t="s">
        <v>51</v>
      </c>
      <c r="C49" s="300" t="s">
        <v>14</v>
      </c>
      <c r="D49" s="301"/>
      <c r="E49" s="302"/>
      <c r="F49" s="302"/>
      <c r="G49" s="302"/>
      <c r="H49" s="302">
        <v>457000</v>
      </c>
      <c r="I49" s="302"/>
      <c r="J49" s="302"/>
      <c r="K49" s="302"/>
      <c r="L49" s="302"/>
      <c r="M49" s="302"/>
      <c r="N49" s="303">
        <f>SUM(E49:L49)</f>
        <v>457000</v>
      </c>
      <c r="O49" s="333"/>
      <c r="P49" s="333"/>
      <c r="Q49" s="304"/>
      <c r="R49" s="298"/>
      <c r="S49" s="298"/>
      <c r="T49" s="310"/>
      <c r="U49" s="306"/>
      <c r="V49" s="306"/>
      <c r="W49" s="310"/>
      <c r="X49" s="306"/>
      <c r="Y49" s="334"/>
      <c r="Z49" s="310"/>
      <c r="AA49" s="306"/>
      <c r="AB49" s="306"/>
      <c r="AC49" s="310"/>
    </row>
    <row r="50" spans="1:29" ht="19.5" customHeight="1">
      <c r="A50" s="352">
        <v>107051</v>
      </c>
      <c r="B50" s="73" t="s">
        <v>52</v>
      </c>
      <c r="C50" s="300" t="s">
        <v>14</v>
      </c>
      <c r="D50" s="301"/>
      <c r="E50" s="302"/>
      <c r="F50" s="302"/>
      <c r="G50" s="302">
        <v>349438</v>
      </c>
      <c r="H50" s="302"/>
      <c r="I50" s="302"/>
      <c r="J50" s="302"/>
      <c r="K50" s="302"/>
      <c r="L50" s="302"/>
      <c r="M50" s="302"/>
      <c r="N50" s="303">
        <f>SUM(D50:L50)</f>
        <v>349438</v>
      </c>
      <c r="O50" s="333"/>
      <c r="P50" s="333"/>
      <c r="Q50" s="304"/>
      <c r="R50" s="306"/>
      <c r="S50" s="306"/>
      <c r="T50" s="310"/>
      <c r="U50" s="306"/>
      <c r="V50" s="306"/>
      <c r="W50" s="310"/>
      <c r="X50" s="306"/>
      <c r="Y50" s="334"/>
      <c r="Z50" s="310"/>
      <c r="AA50" s="310"/>
      <c r="AB50" s="310"/>
      <c r="AC50" s="310"/>
    </row>
    <row r="51" spans="1:29" s="320" customFormat="1" ht="19.5" customHeight="1">
      <c r="A51" s="353">
        <v>107060</v>
      </c>
      <c r="B51" s="73" t="s">
        <v>659</v>
      </c>
      <c r="C51" s="315" t="s">
        <v>14</v>
      </c>
      <c r="D51" s="575"/>
      <c r="E51" s="316"/>
      <c r="F51" s="316"/>
      <c r="G51" s="316">
        <v>100685</v>
      </c>
      <c r="H51" s="316">
        <v>3876335</v>
      </c>
      <c r="I51" s="316">
        <v>100000</v>
      </c>
      <c r="J51" s="316"/>
      <c r="K51" s="316"/>
      <c r="L51" s="316"/>
      <c r="M51" s="316"/>
      <c r="N51" s="303">
        <f>SUM(D51:L51)</f>
        <v>4077020</v>
      </c>
      <c r="O51" s="317"/>
      <c r="P51" s="317"/>
      <c r="Q51" s="317"/>
      <c r="R51" s="319"/>
      <c r="S51" s="319"/>
      <c r="T51" s="341"/>
      <c r="U51" s="319"/>
      <c r="V51" s="319"/>
      <c r="W51" s="341"/>
      <c r="X51" s="319"/>
      <c r="Y51" s="354"/>
      <c r="Z51" s="341"/>
      <c r="AA51" s="319"/>
      <c r="AB51" s="319"/>
      <c r="AC51" s="341"/>
    </row>
    <row r="52" spans="1:29" s="292" customFormat="1" ht="19.5" customHeight="1">
      <c r="A52" s="348" t="s">
        <v>240</v>
      </c>
      <c r="B52" s="322" t="s">
        <v>53</v>
      </c>
      <c r="C52" s="323"/>
      <c r="D52" s="324">
        <f>D48</f>
        <v>2</v>
      </c>
      <c r="E52" s="325">
        <f>SUM(E47:E51)</f>
        <v>4265029</v>
      </c>
      <c r="F52" s="325">
        <f aca="true" t="shared" si="8" ref="F52:M52">SUM(F47:F51)</f>
        <v>1096410</v>
      </c>
      <c r="G52" s="325">
        <f t="shared" si="8"/>
        <v>1099704</v>
      </c>
      <c r="H52" s="325">
        <f t="shared" si="8"/>
        <v>4333335</v>
      </c>
      <c r="I52" s="325">
        <f t="shared" si="8"/>
        <v>100000</v>
      </c>
      <c r="J52" s="325">
        <f t="shared" si="8"/>
        <v>435991</v>
      </c>
      <c r="K52" s="325">
        <f t="shared" si="8"/>
        <v>0</v>
      </c>
      <c r="L52" s="325">
        <f t="shared" si="8"/>
        <v>0</v>
      </c>
      <c r="M52" s="325">
        <f t="shared" si="8"/>
        <v>0</v>
      </c>
      <c r="N52" s="325">
        <f>SUM(N49:N51)</f>
        <v>4883458</v>
      </c>
      <c r="O52" s="326"/>
      <c r="P52" s="326"/>
      <c r="Q52" s="326"/>
      <c r="R52" s="338"/>
      <c r="S52" s="338"/>
      <c r="T52" s="329"/>
      <c r="U52" s="338"/>
      <c r="V52" s="338"/>
      <c r="W52" s="329"/>
      <c r="X52" s="338"/>
      <c r="Y52" s="349"/>
      <c r="Z52" s="329"/>
      <c r="AA52" s="338"/>
      <c r="AB52" s="338"/>
      <c r="AC52" s="329"/>
    </row>
    <row r="53" spans="1:29" s="292" customFormat="1" ht="19.5" customHeight="1">
      <c r="A53" s="348"/>
      <c r="B53" s="322"/>
      <c r="C53" s="323"/>
      <c r="D53" s="324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6"/>
      <c r="P53" s="326"/>
      <c r="Q53" s="326"/>
      <c r="R53" s="338"/>
      <c r="S53" s="338"/>
      <c r="T53" s="329"/>
      <c r="U53" s="338"/>
      <c r="V53" s="338"/>
      <c r="W53" s="329"/>
      <c r="X53" s="338"/>
      <c r="Y53" s="349"/>
      <c r="Z53" s="329"/>
      <c r="AA53" s="338"/>
      <c r="AB53" s="338"/>
      <c r="AC53" s="329"/>
    </row>
    <row r="54" spans="1:29" ht="19.5" customHeight="1">
      <c r="A54" s="299" t="s">
        <v>198</v>
      </c>
      <c r="B54" s="73" t="s">
        <v>860</v>
      </c>
      <c r="C54" s="300" t="s">
        <v>14</v>
      </c>
      <c r="D54" s="892"/>
      <c r="E54" s="302"/>
      <c r="F54" s="302"/>
      <c r="G54" s="302"/>
      <c r="H54" s="302"/>
      <c r="I54" s="302"/>
      <c r="J54" s="302"/>
      <c r="K54" s="302"/>
      <c r="L54" s="302"/>
      <c r="M54" s="302">
        <v>5000000</v>
      </c>
      <c r="N54" s="303">
        <f>M54</f>
        <v>5000000</v>
      </c>
      <c r="O54" s="333"/>
      <c r="P54" s="333"/>
      <c r="Q54" s="304"/>
      <c r="R54" s="298"/>
      <c r="S54" s="298"/>
      <c r="T54" s="310"/>
      <c r="U54" s="306"/>
      <c r="V54" s="306"/>
      <c r="W54" s="310"/>
      <c r="X54" s="306"/>
      <c r="Y54" s="334"/>
      <c r="Z54" s="310"/>
      <c r="AA54" s="306"/>
      <c r="AB54" s="306"/>
      <c r="AC54" s="310"/>
    </row>
    <row r="55" spans="1:29" s="292" customFormat="1" ht="19.5" customHeight="1">
      <c r="A55" s="348" t="s">
        <v>192</v>
      </c>
      <c r="B55" s="322" t="s">
        <v>193</v>
      </c>
      <c r="C55" s="323"/>
      <c r="D55" s="324">
        <f aca="true" t="shared" si="9" ref="D55:N55">SUM(D54:D54)</f>
        <v>0</v>
      </c>
      <c r="E55" s="325">
        <f t="shared" si="9"/>
        <v>0</v>
      </c>
      <c r="F55" s="325">
        <f t="shared" si="9"/>
        <v>0</v>
      </c>
      <c r="G55" s="325">
        <f t="shared" si="9"/>
        <v>0</v>
      </c>
      <c r="H55" s="325">
        <f t="shared" si="9"/>
        <v>0</v>
      </c>
      <c r="I55" s="325">
        <f t="shared" si="9"/>
        <v>0</v>
      </c>
      <c r="J55" s="325">
        <f t="shared" si="9"/>
        <v>0</v>
      </c>
      <c r="K55" s="325">
        <f t="shared" si="9"/>
        <v>0</v>
      </c>
      <c r="L55" s="325">
        <f t="shared" si="9"/>
        <v>0</v>
      </c>
      <c r="M55" s="325">
        <f t="shared" si="9"/>
        <v>5000000</v>
      </c>
      <c r="N55" s="325">
        <f t="shared" si="9"/>
        <v>5000000</v>
      </c>
      <c r="O55" s="335"/>
      <c r="P55" s="335"/>
      <c r="Q55" s="327"/>
      <c r="R55" s="328"/>
      <c r="S55" s="328"/>
      <c r="T55" s="329"/>
      <c r="U55" s="328"/>
      <c r="V55" s="328"/>
      <c r="W55" s="329"/>
      <c r="X55" s="330"/>
      <c r="Y55" s="330"/>
      <c r="Z55" s="329"/>
      <c r="AA55" s="332"/>
      <c r="AB55" s="332"/>
      <c r="AC55" s="329"/>
    </row>
    <row r="56" spans="1:29" ht="9.75" customHeight="1">
      <c r="A56" s="299"/>
      <c r="B56" s="300"/>
      <c r="C56" s="300"/>
      <c r="D56" s="301"/>
      <c r="E56" s="302"/>
      <c r="F56" s="302"/>
      <c r="G56" s="302"/>
      <c r="H56" s="302"/>
      <c r="I56" s="302"/>
      <c r="J56" s="302"/>
      <c r="K56" s="302"/>
      <c r="L56" s="302"/>
      <c r="M56" s="302"/>
      <c r="N56" s="303"/>
      <c r="O56" s="333"/>
      <c r="P56" s="333"/>
      <c r="Q56" s="304"/>
      <c r="R56" s="298"/>
      <c r="S56" s="298"/>
      <c r="T56" s="310"/>
      <c r="U56" s="306"/>
      <c r="V56" s="306"/>
      <c r="W56" s="310"/>
      <c r="X56" s="306"/>
      <c r="Y56" s="334"/>
      <c r="Z56" s="310"/>
      <c r="AA56" s="306"/>
      <c r="AB56" s="306"/>
      <c r="AC56" s="310"/>
    </row>
    <row r="57" spans="1:29" s="292" customFormat="1" ht="9" customHeight="1">
      <c r="A57" s="348"/>
      <c r="B57" s="322"/>
      <c r="C57" s="323"/>
      <c r="D57" s="324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6"/>
      <c r="P57" s="326"/>
      <c r="Q57" s="326"/>
      <c r="R57" s="338"/>
      <c r="S57" s="338"/>
      <c r="T57" s="329"/>
      <c r="U57" s="338"/>
      <c r="V57" s="338"/>
      <c r="W57" s="329"/>
      <c r="X57" s="338"/>
      <c r="Y57" s="349"/>
      <c r="Z57" s="329"/>
      <c r="AA57" s="338"/>
      <c r="AB57" s="338"/>
      <c r="AC57" s="329"/>
    </row>
    <row r="58" spans="1:29" s="292" customFormat="1" ht="19.5" customHeight="1">
      <c r="A58" s="355"/>
      <c r="B58" s="578" t="s">
        <v>54</v>
      </c>
      <c r="C58" s="322"/>
      <c r="D58" s="324">
        <f>D14+D19+D27+D33+D41+D45+D48+D52</f>
        <v>31</v>
      </c>
      <c r="E58" s="751">
        <f>E14+E19+E22+E27+E33+E41+E45+E52+E55</f>
        <v>58809751</v>
      </c>
      <c r="F58" s="751">
        <f aca="true" t="shared" si="10" ref="F58:M58">F14+F19+F22+F27+F33+F41+F45+F52+F55</f>
        <v>14702279</v>
      </c>
      <c r="G58" s="751">
        <f t="shared" si="10"/>
        <v>63042288</v>
      </c>
      <c r="H58" s="751">
        <f t="shared" si="10"/>
        <v>4333335</v>
      </c>
      <c r="I58" s="751">
        <f t="shared" si="10"/>
        <v>55121329</v>
      </c>
      <c r="J58" s="751">
        <f t="shared" si="10"/>
        <v>17087173</v>
      </c>
      <c r="K58" s="751">
        <f t="shared" si="10"/>
        <v>9835407</v>
      </c>
      <c r="L58" s="751">
        <f t="shared" si="10"/>
        <v>4300000</v>
      </c>
      <c r="M58" s="751">
        <f t="shared" si="10"/>
        <v>9110757</v>
      </c>
      <c r="N58" s="325">
        <f>SUM(E58:M58)</f>
        <v>236342319</v>
      </c>
      <c r="O58" s="326"/>
      <c r="P58" s="326"/>
      <c r="Q58" s="336"/>
      <c r="R58" s="337"/>
      <c r="S58" s="337"/>
      <c r="T58" s="337"/>
      <c r="U58" s="338"/>
      <c r="V58" s="338"/>
      <c r="W58" s="338"/>
      <c r="X58" s="338"/>
      <c r="Y58" s="338"/>
      <c r="Z58" s="338"/>
      <c r="AA58" s="338"/>
      <c r="AB58" s="338"/>
      <c r="AC58" s="338"/>
    </row>
    <row r="59" spans="1:29" ht="13.5" customHeight="1">
      <c r="A59" s="293"/>
      <c r="B59" s="351"/>
      <c r="C59" s="351"/>
      <c r="D59" s="576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4"/>
      <c r="P59" s="304"/>
      <c r="Q59" s="305"/>
      <c r="R59" s="298"/>
      <c r="S59" s="298"/>
      <c r="T59" s="298"/>
      <c r="U59" s="306"/>
      <c r="V59" s="306"/>
      <c r="W59" s="306"/>
      <c r="X59" s="306"/>
      <c r="Y59" s="306"/>
      <c r="Z59" s="306"/>
      <c r="AA59" s="306"/>
      <c r="AB59" s="306"/>
      <c r="AC59" s="306"/>
    </row>
    <row r="60" spans="1:29" ht="19.5" customHeight="1">
      <c r="A60" s="293"/>
      <c r="B60" s="88" t="s">
        <v>55</v>
      </c>
      <c r="C60" s="356"/>
      <c r="D60" s="577"/>
      <c r="E60" s="303"/>
      <c r="F60" s="303"/>
      <c r="G60" s="303"/>
      <c r="H60" s="302"/>
      <c r="I60" s="302"/>
      <c r="J60" s="303"/>
      <c r="K60" s="303"/>
      <c r="L60" s="303"/>
      <c r="M60" s="303"/>
      <c r="N60" s="303"/>
      <c r="O60" s="304"/>
      <c r="P60" s="304"/>
      <c r="Q60" s="305"/>
      <c r="R60" s="298"/>
      <c r="S60" s="298"/>
      <c r="T60" s="298"/>
      <c r="U60" s="306"/>
      <c r="V60" s="306"/>
      <c r="W60" s="306"/>
      <c r="X60" s="306"/>
      <c r="Y60" s="306"/>
      <c r="Z60" s="306"/>
      <c r="AA60" s="306"/>
      <c r="AB60" s="306"/>
      <c r="AC60" s="306"/>
    </row>
    <row r="61" spans="1:29" ht="19.5" customHeight="1">
      <c r="A61" s="299" t="s">
        <v>12</v>
      </c>
      <c r="B61" s="73" t="s">
        <v>13</v>
      </c>
      <c r="C61" s="300" t="s">
        <v>14</v>
      </c>
      <c r="D61" s="301">
        <v>11</v>
      </c>
      <c r="E61" s="302">
        <v>31066927</v>
      </c>
      <c r="F61" s="302">
        <v>8365364</v>
      </c>
      <c r="G61" s="302">
        <v>6088330</v>
      </c>
      <c r="H61" s="302"/>
      <c r="I61" s="302"/>
      <c r="J61" s="302">
        <v>1665180</v>
      </c>
      <c r="K61" s="302"/>
      <c r="L61" s="302"/>
      <c r="M61" s="302"/>
      <c r="N61" s="303">
        <f>SUM(E61:L61)</f>
        <v>47185801</v>
      </c>
      <c r="O61" s="304"/>
      <c r="P61" s="304"/>
      <c r="Q61" s="305"/>
      <c r="R61" s="298"/>
      <c r="S61" s="298"/>
      <c r="T61" s="298"/>
      <c r="U61" s="306"/>
      <c r="V61" s="306"/>
      <c r="W61" s="306"/>
      <c r="X61" s="306"/>
      <c r="Y61" s="306"/>
      <c r="Z61" s="306"/>
      <c r="AA61" s="306"/>
      <c r="AB61" s="306"/>
      <c r="AC61" s="306"/>
    </row>
    <row r="62" spans="1:29" ht="19.5" customHeight="1">
      <c r="A62" s="299" t="s">
        <v>861</v>
      </c>
      <c r="B62" s="73" t="s">
        <v>862</v>
      </c>
      <c r="C62" s="300" t="s">
        <v>14</v>
      </c>
      <c r="D62" s="301"/>
      <c r="E62" s="302">
        <v>1627288</v>
      </c>
      <c r="F62" s="302">
        <v>479345</v>
      </c>
      <c r="G62" s="302">
        <v>326221</v>
      </c>
      <c r="H62" s="302"/>
      <c r="I62" s="302">
        <v>75869</v>
      </c>
      <c r="J62" s="302"/>
      <c r="K62" s="302"/>
      <c r="L62" s="302"/>
      <c r="M62" s="302"/>
      <c r="N62" s="303">
        <f>SUM(E62:L62)</f>
        <v>2508723</v>
      </c>
      <c r="O62" s="304"/>
      <c r="P62" s="304"/>
      <c r="Q62" s="305"/>
      <c r="R62" s="298"/>
      <c r="S62" s="298"/>
      <c r="T62" s="298"/>
      <c r="U62" s="306"/>
      <c r="V62" s="306"/>
      <c r="W62" s="306"/>
      <c r="X62" s="306"/>
      <c r="Y62" s="306"/>
      <c r="Z62" s="306"/>
      <c r="AA62" s="306"/>
      <c r="AB62" s="306"/>
      <c r="AC62" s="306"/>
    </row>
    <row r="63" spans="1:29" s="292" customFormat="1" ht="19.5" customHeight="1">
      <c r="A63" s="355"/>
      <c r="B63" s="578" t="s">
        <v>56</v>
      </c>
      <c r="C63" s="322"/>
      <c r="D63" s="324">
        <f>SUM(D61:D61)</f>
        <v>11</v>
      </c>
      <c r="E63" s="325">
        <f aca="true" t="shared" si="11" ref="E63:N63">SUM(E61:E62)</f>
        <v>32694215</v>
      </c>
      <c r="F63" s="325">
        <f t="shared" si="11"/>
        <v>8844709</v>
      </c>
      <c r="G63" s="325">
        <f t="shared" si="11"/>
        <v>6414551</v>
      </c>
      <c r="H63" s="325">
        <f t="shared" si="11"/>
        <v>0</v>
      </c>
      <c r="I63" s="325">
        <f t="shared" si="11"/>
        <v>75869</v>
      </c>
      <c r="J63" s="325">
        <f t="shared" si="11"/>
        <v>1665180</v>
      </c>
      <c r="K63" s="325">
        <f t="shared" si="11"/>
        <v>0</v>
      </c>
      <c r="L63" s="325">
        <f t="shared" si="11"/>
        <v>0</v>
      </c>
      <c r="M63" s="325">
        <f t="shared" si="11"/>
        <v>0</v>
      </c>
      <c r="N63" s="325">
        <f t="shared" si="11"/>
        <v>49694524</v>
      </c>
      <c r="O63" s="326"/>
      <c r="P63" s="326"/>
      <c r="Q63" s="336"/>
      <c r="R63" s="337"/>
      <c r="S63" s="337"/>
      <c r="T63" s="337"/>
      <c r="U63" s="338"/>
      <c r="V63" s="338"/>
      <c r="W63" s="338"/>
      <c r="X63" s="338"/>
      <c r="Y63" s="338"/>
      <c r="Z63" s="338"/>
      <c r="AA63" s="338"/>
      <c r="AB63" s="338"/>
      <c r="AC63" s="338"/>
    </row>
    <row r="64" spans="1:29" ht="15" customHeight="1">
      <c r="A64" s="293"/>
      <c r="B64" s="351"/>
      <c r="C64" s="351"/>
      <c r="D64" s="576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4"/>
      <c r="P64" s="304"/>
      <c r="Q64" s="305"/>
      <c r="R64" s="298"/>
      <c r="S64" s="298"/>
      <c r="T64" s="298"/>
      <c r="U64" s="306"/>
      <c r="V64" s="306"/>
      <c r="W64" s="306"/>
      <c r="X64" s="306"/>
      <c r="Y64" s="306"/>
      <c r="Z64" s="306"/>
      <c r="AA64" s="306"/>
      <c r="AB64" s="306"/>
      <c r="AC64" s="306"/>
    </row>
    <row r="65" spans="1:29" s="292" customFormat="1" ht="24.75" customHeight="1">
      <c r="A65" s="357"/>
      <c r="B65" s="579" t="s">
        <v>57</v>
      </c>
      <c r="C65" s="322"/>
      <c r="D65" s="324">
        <f aca="true" t="shared" si="12" ref="D65:N65">D58+D63</f>
        <v>42</v>
      </c>
      <c r="E65" s="751">
        <f t="shared" si="12"/>
        <v>91503966</v>
      </c>
      <c r="F65" s="751">
        <f t="shared" si="12"/>
        <v>23546988</v>
      </c>
      <c r="G65" s="751">
        <f t="shared" si="12"/>
        <v>69456839</v>
      </c>
      <c r="H65" s="751">
        <f t="shared" si="12"/>
        <v>4333335</v>
      </c>
      <c r="I65" s="325">
        <f t="shared" si="12"/>
        <v>55197198</v>
      </c>
      <c r="J65" s="325">
        <f t="shared" si="12"/>
        <v>18752353</v>
      </c>
      <c r="K65" s="325">
        <f t="shared" si="12"/>
        <v>9835407</v>
      </c>
      <c r="L65" s="325">
        <f t="shared" si="12"/>
        <v>4300000</v>
      </c>
      <c r="M65" s="325">
        <f t="shared" si="12"/>
        <v>9110757</v>
      </c>
      <c r="N65" s="325">
        <f t="shared" si="12"/>
        <v>286036843</v>
      </c>
      <c r="O65" s="358"/>
      <c r="P65" s="358"/>
      <c r="Q65" s="359"/>
      <c r="R65" s="330"/>
      <c r="S65" s="330"/>
      <c r="T65" s="331"/>
      <c r="U65" s="330"/>
      <c r="V65" s="330"/>
      <c r="W65" s="331"/>
      <c r="X65" s="330"/>
      <c r="Y65" s="330"/>
      <c r="Z65" s="331"/>
      <c r="AA65" s="331"/>
      <c r="AB65" s="330"/>
      <c r="AC65" s="331"/>
    </row>
    <row r="66" ht="13.5" customHeight="1"/>
    <row r="67" ht="13.5" customHeight="1"/>
    <row r="68" ht="13.5" customHeight="1"/>
  </sheetData>
  <sheetProtection/>
  <mergeCells count="18">
    <mergeCell ref="A1:N1"/>
    <mergeCell ref="A4:A5"/>
    <mergeCell ref="B4:B5"/>
    <mergeCell ref="D4:D5"/>
    <mergeCell ref="E4:E5"/>
    <mergeCell ref="F4:F5"/>
    <mergeCell ref="G4:G5"/>
    <mergeCell ref="H4:H5"/>
    <mergeCell ref="I4:I5"/>
    <mergeCell ref="J4:J5"/>
    <mergeCell ref="AA4:AC4"/>
    <mergeCell ref="K4:K5"/>
    <mergeCell ref="L4:L5"/>
    <mergeCell ref="N4:N5"/>
    <mergeCell ref="R4:T4"/>
    <mergeCell ref="U4:W4"/>
    <mergeCell ref="X4:Z4"/>
    <mergeCell ref="M4:M5"/>
  </mergeCells>
  <printOptions horizontalCentered="1" verticalCentered="1"/>
  <pageMargins left="0.07874015748031496" right="0.07874015748031496" top="0" bottom="0" header="0" footer="0"/>
  <pageSetup fitToHeight="1" fitToWidth="1" horizontalDpi="300" verticalDpi="300" orientation="landscape" paperSize="9" scale="46" r:id="rId1"/>
  <rowBreaks count="1" manualBreakCount="1">
    <brk id="45" max="19" man="1"/>
  </rowBreaks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U60"/>
  <sheetViews>
    <sheetView zoomScale="70" zoomScaleNormal="70" zoomScaleSheetLayoutView="71" zoomScalePageLayoutView="0" workbookViewId="0" topLeftCell="A1">
      <selection activeCell="F58" sqref="F58:M58"/>
    </sheetView>
  </sheetViews>
  <sheetFormatPr defaultColWidth="10.625" defaultRowHeight="12.75"/>
  <cols>
    <col min="1" max="1" width="6.875" style="58" customWidth="1"/>
    <col min="2" max="2" width="13.625" style="58" customWidth="1"/>
    <col min="3" max="3" width="0.12890625" style="58" hidden="1" customWidth="1"/>
    <col min="4" max="4" width="76.875" style="58" customWidth="1"/>
    <col min="5" max="5" width="22.00390625" style="58" customWidth="1"/>
    <col min="6" max="6" width="20.50390625" style="58" customWidth="1"/>
    <col min="7" max="7" width="17.875" style="58" customWidth="1"/>
    <col min="8" max="9" width="15.125" style="58" customWidth="1"/>
    <col min="10" max="10" width="17.00390625" style="58" customWidth="1"/>
    <col min="11" max="11" width="16.50390625" style="58" customWidth="1"/>
    <col min="12" max="12" width="17.625" style="58" customWidth="1"/>
    <col min="13" max="13" width="17.375" style="58" customWidth="1"/>
    <col min="14" max="14" width="21.00390625" style="58" customWidth="1"/>
    <col min="15" max="16384" width="10.625" style="58" customWidth="1"/>
  </cols>
  <sheetData>
    <row r="1" spans="1:18" s="288" customFormat="1" ht="19.5">
      <c r="A1" s="964" t="s">
        <v>863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</row>
    <row r="2" spans="3:14" s="288" customFormat="1" ht="14.25">
      <c r="C2" s="289"/>
      <c r="D2" s="289"/>
      <c r="N2" s="290" t="s">
        <v>689</v>
      </c>
    </row>
    <row r="3" spans="3:14" s="288" customFormat="1" ht="12.75">
      <c r="C3" s="289"/>
      <c r="D3" s="289"/>
      <c r="M3" s="969" t="s">
        <v>734</v>
      </c>
      <c r="N3" s="969"/>
    </row>
    <row r="4" spans="1:14" s="363" customFormat="1" ht="40.5" customHeight="1">
      <c r="A4" s="961" t="s">
        <v>58</v>
      </c>
      <c r="B4" s="961" t="s">
        <v>1</v>
      </c>
      <c r="C4" s="961" t="s">
        <v>59</v>
      </c>
      <c r="D4" s="967" t="s">
        <v>291</v>
      </c>
      <c r="E4" s="972" t="s">
        <v>194</v>
      </c>
      <c r="F4" s="973"/>
      <c r="G4" s="961" t="s">
        <v>60</v>
      </c>
      <c r="H4" s="961" t="s">
        <v>61</v>
      </c>
      <c r="I4" s="961" t="s">
        <v>62</v>
      </c>
      <c r="J4" s="961" t="s">
        <v>63</v>
      </c>
      <c r="K4" s="961" t="s">
        <v>64</v>
      </c>
      <c r="L4" s="961" t="s">
        <v>65</v>
      </c>
      <c r="M4" s="961" t="s">
        <v>197</v>
      </c>
      <c r="N4" s="970" t="s">
        <v>66</v>
      </c>
    </row>
    <row r="5" spans="1:14" s="363" customFormat="1" ht="57" customHeight="1">
      <c r="A5" s="962"/>
      <c r="B5" s="962"/>
      <c r="C5" s="962"/>
      <c r="D5" s="968"/>
      <c r="E5" s="361" t="s">
        <v>67</v>
      </c>
      <c r="F5" s="362" t="s">
        <v>68</v>
      </c>
      <c r="G5" s="962"/>
      <c r="H5" s="962"/>
      <c r="I5" s="962"/>
      <c r="J5" s="962"/>
      <c r="K5" s="962"/>
      <c r="L5" s="962"/>
      <c r="M5" s="962"/>
      <c r="N5" s="971"/>
    </row>
    <row r="6" spans="1:14" ht="24.75" customHeight="1">
      <c r="A6" s="364"/>
      <c r="B6" s="365"/>
      <c r="C6" s="366"/>
      <c r="D6" s="367" t="s">
        <v>11</v>
      </c>
      <c r="E6" s="368"/>
      <c r="F6" s="369"/>
      <c r="G6" s="369"/>
      <c r="H6" s="370"/>
      <c r="I6" s="370"/>
      <c r="J6" s="369"/>
      <c r="K6" s="370"/>
      <c r="L6" s="370"/>
      <c r="M6" s="369"/>
      <c r="N6" s="369"/>
    </row>
    <row r="7" spans="1:14" ht="21.75" customHeight="1">
      <c r="A7" s="371"/>
      <c r="B7" s="372" t="s">
        <v>12</v>
      </c>
      <c r="C7" s="373"/>
      <c r="D7" s="582" t="s">
        <v>13</v>
      </c>
      <c r="E7" s="316"/>
      <c r="F7" s="316"/>
      <c r="G7" s="316"/>
      <c r="H7" s="316"/>
      <c r="I7" s="316">
        <v>103952</v>
      </c>
      <c r="J7" s="316"/>
      <c r="K7" s="316"/>
      <c r="L7" s="316"/>
      <c r="M7" s="316"/>
      <c r="N7" s="339">
        <f aca="true" t="shared" si="0" ref="N7:N12">SUM(E7:M7)</f>
        <v>103952</v>
      </c>
    </row>
    <row r="8" spans="1:14" ht="21.75" customHeight="1">
      <c r="A8" s="371"/>
      <c r="B8" s="374" t="s">
        <v>15</v>
      </c>
      <c r="C8" s="315">
        <v>960302</v>
      </c>
      <c r="D8" s="582" t="s">
        <v>120</v>
      </c>
      <c r="E8" s="316"/>
      <c r="F8" s="316"/>
      <c r="G8" s="316"/>
      <c r="H8" s="316"/>
      <c r="I8" s="316">
        <v>108500</v>
      </c>
      <c r="J8" s="316"/>
      <c r="K8" s="316"/>
      <c r="L8" s="316"/>
      <c r="M8" s="316"/>
      <c r="N8" s="339">
        <f t="shared" si="0"/>
        <v>108500</v>
      </c>
    </row>
    <row r="9" spans="1:14" ht="21.75" customHeight="1">
      <c r="A9" s="371"/>
      <c r="B9" s="375" t="s">
        <v>589</v>
      </c>
      <c r="C9" s="315"/>
      <c r="D9" s="573" t="s">
        <v>17</v>
      </c>
      <c r="E9" s="316"/>
      <c r="F9" s="316"/>
      <c r="G9" s="316"/>
      <c r="H9" s="316"/>
      <c r="I9" s="316">
        <v>930200</v>
      </c>
      <c r="J9" s="316"/>
      <c r="K9" s="316"/>
      <c r="L9" s="316"/>
      <c r="M9" s="316"/>
      <c r="N9" s="339">
        <f t="shared" si="0"/>
        <v>930200</v>
      </c>
    </row>
    <row r="10" spans="1:14" ht="21.75" customHeight="1">
      <c r="A10" s="371"/>
      <c r="B10" s="375" t="s">
        <v>649</v>
      </c>
      <c r="C10" s="315"/>
      <c r="D10" s="573" t="s">
        <v>650</v>
      </c>
      <c r="E10" s="316"/>
      <c r="F10" s="316"/>
      <c r="G10" s="316"/>
      <c r="H10" s="316"/>
      <c r="I10" s="316">
        <v>9560944</v>
      </c>
      <c r="J10" s="316"/>
      <c r="K10" s="316"/>
      <c r="L10" s="316"/>
      <c r="M10" s="316"/>
      <c r="N10" s="339">
        <f t="shared" si="0"/>
        <v>9560944</v>
      </c>
    </row>
    <row r="11" spans="1:14" ht="21.75" customHeight="1">
      <c r="A11" s="376"/>
      <c r="B11" s="372" t="s">
        <v>18</v>
      </c>
      <c r="C11" s="373"/>
      <c r="D11" s="582" t="s">
        <v>651</v>
      </c>
      <c r="E11" s="316">
        <v>120696567</v>
      </c>
      <c r="F11" s="316"/>
      <c r="G11" s="316">
        <v>191000</v>
      </c>
      <c r="H11" s="339"/>
      <c r="I11" s="339"/>
      <c r="J11" s="339"/>
      <c r="K11" s="339"/>
      <c r="L11" s="339"/>
      <c r="M11" s="316">
        <v>3789108</v>
      </c>
      <c r="N11" s="339">
        <f t="shared" si="0"/>
        <v>124676675</v>
      </c>
    </row>
    <row r="12" spans="1:14" ht="21.75" customHeight="1">
      <c r="A12" s="376"/>
      <c r="B12" s="377" t="s">
        <v>19</v>
      </c>
      <c r="C12" s="373"/>
      <c r="D12" s="582" t="s">
        <v>20</v>
      </c>
      <c r="E12" s="316"/>
      <c r="F12" s="316">
        <v>964392</v>
      </c>
      <c r="G12" s="339"/>
      <c r="H12" s="339"/>
      <c r="I12" s="316"/>
      <c r="J12" s="339"/>
      <c r="K12" s="339"/>
      <c r="L12" s="339"/>
      <c r="M12" s="316">
        <v>12613000</v>
      </c>
      <c r="N12" s="339">
        <f t="shared" si="0"/>
        <v>13577392</v>
      </c>
    </row>
    <row r="13" spans="1:14" s="383" customFormat="1" ht="21.75" customHeight="1">
      <c r="A13" s="378" t="s">
        <v>231</v>
      </c>
      <c r="B13" s="379"/>
      <c r="C13" s="380"/>
      <c r="D13" s="381" t="s">
        <v>21</v>
      </c>
      <c r="E13" s="382">
        <f aca="true" t="shared" si="1" ref="E13:M13">SUM(E7:E12)</f>
        <v>120696567</v>
      </c>
      <c r="F13" s="382">
        <f t="shared" si="1"/>
        <v>964392</v>
      </c>
      <c r="G13" s="382">
        <f t="shared" si="1"/>
        <v>191000</v>
      </c>
      <c r="H13" s="382">
        <f t="shared" si="1"/>
        <v>0</v>
      </c>
      <c r="I13" s="382">
        <f t="shared" si="1"/>
        <v>10703596</v>
      </c>
      <c r="J13" s="382">
        <f t="shared" si="1"/>
        <v>0</v>
      </c>
      <c r="K13" s="382">
        <f t="shared" si="1"/>
        <v>0</v>
      </c>
      <c r="L13" s="382">
        <f t="shared" si="1"/>
        <v>0</v>
      </c>
      <c r="M13" s="382">
        <f t="shared" si="1"/>
        <v>16402108</v>
      </c>
      <c r="N13" s="382">
        <f>SUM(N7:N12)</f>
        <v>148957663</v>
      </c>
    </row>
    <row r="14" spans="1:14" ht="13.5" customHeight="1">
      <c r="A14" s="371"/>
      <c r="B14" s="384"/>
      <c r="C14" s="385"/>
      <c r="D14" s="386"/>
      <c r="E14" s="387"/>
      <c r="F14" s="387"/>
      <c r="G14" s="387"/>
      <c r="H14" s="387"/>
      <c r="I14" s="387"/>
      <c r="J14" s="387"/>
      <c r="K14" s="387"/>
      <c r="L14" s="387"/>
      <c r="M14" s="387"/>
      <c r="N14" s="387"/>
    </row>
    <row r="15" spans="1:14" ht="21.75" customHeight="1">
      <c r="A15" s="388"/>
      <c r="B15" s="372" t="s">
        <v>22</v>
      </c>
      <c r="C15" s="373"/>
      <c r="D15" s="582" t="s">
        <v>23</v>
      </c>
      <c r="E15" s="316"/>
      <c r="F15" s="316">
        <v>5234691</v>
      </c>
      <c r="G15" s="316"/>
      <c r="H15" s="316"/>
      <c r="I15" s="316"/>
      <c r="J15" s="316"/>
      <c r="K15" s="316"/>
      <c r="L15" s="316"/>
      <c r="M15" s="316"/>
      <c r="N15" s="339">
        <f>SUM(E15:M15)</f>
        <v>5234691</v>
      </c>
    </row>
    <row r="16" spans="1:14" ht="21.75" customHeight="1">
      <c r="A16" s="388"/>
      <c r="B16" s="372" t="s">
        <v>853</v>
      </c>
      <c r="C16" s="373"/>
      <c r="D16" s="582" t="s">
        <v>854</v>
      </c>
      <c r="E16" s="316"/>
      <c r="F16" s="316">
        <v>5842939</v>
      </c>
      <c r="G16" s="316"/>
      <c r="H16" s="316"/>
      <c r="I16" s="316"/>
      <c r="J16" s="316"/>
      <c r="K16" s="316"/>
      <c r="L16" s="316"/>
      <c r="M16" s="316"/>
      <c r="N16" s="339">
        <f>SUM(E16:M16)</f>
        <v>5842939</v>
      </c>
    </row>
    <row r="17" spans="1:14" s="383" customFormat="1" ht="21.75" customHeight="1">
      <c r="A17" s="389" t="s">
        <v>234</v>
      </c>
      <c r="B17" s="390"/>
      <c r="C17" s="391"/>
      <c r="D17" s="389" t="s">
        <v>25</v>
      </c>
      <c r="E17" s="392">
        <f>SUM(E15:E15)</f>
        <v>0</v>
      </c>
      <c r="F17" s="392">
        <f>SUM(F15:F16)</f>
        <v>11077630</v>
      </c>
      <c r="G17" s="392">
        <f aca="true" t="shared" si="2" ref="G17:M17">SUM(G15:G16)</f>
        <v>0</v>
      </c>
      <c r="H17" s="392">
        <f t="shared" si="2"/>
        <v>0</v>
      </c>
      <c r="I17" s="392">
        <f t="shared" si="2"/>
        <v>0</v>
      </c>
      <c r="J17" s="392">
        <f t="shared" si="2"/>
        <v>0</v>
      </c>
      <c r="K17" s="392">
        <f t="shared" si="2"/>
        <v>0</v>
      </c>
      <c r="L17" s="392">
        <f t="shared" si="2"/>
        <v>0</v>
      </c>
      <c r="M17" s="392">
        <f t="shared" si="2"/>
        <v>0</v>
      </c>
      <c r="N17" s="392">
        <f>SUM(N15:N16)</f>
        <v>11077630</v>
      </c>
    </row>
    <row r="18" spans="1:14" ht="12" customHeight="1">
      <c r="A18" s="388"/>
      <c r="B18" s="372"/>
      <c r="C18" s="393"/>
      <c r="D18" s="373"/>
      <c r="E18" s="316"/>
      <c r="F18" s="316"/>
      <c r="G18" s="316"/>
      <c r="H18" s="316"/>
      <c r="I18" s="316"/>
      <c r="J18" s="316"/>
      <c r="K18" s="316"/>
      <c r="L18" s="316"/>
      <c r="M18" s="316"/>
      <c r="N18" s="339"/>
    </row>
    <row r="19" spans="1:14" ht="21.75" customHeight="1">
      <c r="A19" s="388"/>
      <c r="B19" s="372" t="s">
        <v>595</v>
      </c>
      <c r="C19" s="373"/>
      <c r="D19" s="582" t="s">
        <v>121</v>
      </c>
      <c r="E19" s="316"/>
      <c r="F19" s="316"/>
      <c r="G19" s="316"/>
      <c r="H19" s="316"/>
      <c r="I19" s="316">
        <v>4141880</v>
      </c>
      <c r="J19" s="316"/>
      <c r="K19" s="316"/>
      <c r="L19" s="316"/>
      <c r="M19" s="316"/>
      <c r="N19" s="339">
        <f>SUM(E19:M19)</f>
        <v>4141880</v>
      </c>
    </row>
    <row r="20" spans="1:14" s="383" customFormat="1" ht="21.75" customHeight="1">
      <c r="A20" s="389" t="s">
        <v>235</v>
      </c>
      <c r="B20" s="394"/>
      <c r="C20" s="395"/>
      <c r="D20" s="389" t="s">
        <v>27</v>
      </c>
      <c r="E20" s="392">
        <f>SUM(E19:E19)</f>
        <v>0</v>
      </c>
      <c r="F20" s="392"/>
      <c r="G20" s="392">
        <f aca="true" t="shared" si="3" ref="G20:N20">SUM(G19:G19)</f>
        <v>0</v>
      </c>
      <c r="H20" s="392">
        <f t="shared" si="3"/>
        <v>0</v>
      </c>
      <c r="I20" s="392">
        <f t="shared" si="3"/>
        <v>4141880</v>
      </c>
      <c r="J20" s="392">
        <f t="shared" si="3"/>
        <v>0</v>
      </c>
      <c r="K20" s="392">
        <f t="shared" si="3"/>
        <v>0</v>
      </c>
      <c r="L20" s="392">
        <f t="shared" si="3"/>
        <v>0</v>
      </c>
      <c r="M20" s="392">
        <f t="shared" si="3"/>
        <v>0</v>
      </c>
      <c r="N20" s="392">
        <f t="shared" si="3"/>
        <v>4141880</v>
      </c>
    </row>
    <row r="21" spans="1:14" ht="18" customHeight="1">
      <c r="A21" s="345"/>
      <c r="B21" s="373"/>
      <c r="C21" s="396"/>
      <c r="D21" s="397"/>
      <c r="E21" s="339"/>
      <c r="F21" s="339"/>
      <c r="G21" s="339"/>
      <c r="H21" s="339"/>
      <c r="I21" s="339"/>
      <c r="J21" s="339"/>
      <c r="K21" s="339"/>
      <c r="L21" s="339"/>
      <c r="M21" s="339"/>
      <c r="N21" s="339"/>
    </row>
    <row r="22" spans="1:14" ht="21.75" customHeight="1">
      <c r="A22" s="388"/>
      <c r="B22" s="372" t="s">
        <v>30</v>
      </c>
      <c r="C22" s="373"/>
      <c r="D22" s="582" t="s">
        <v>195</v>
      </c>
      <c r="E22" s="316"/>
      <c r="F22" s="316">
        <v>70485</v>
      </c>
      <c r="G22" s="316"/>
      <c r="H22" s="316"/>
      <c r="I22" s="316">
        <v>4876</v>
      </c>
      <c r="J22" s="316"/>
      <c r="K22" s="316"/>
      <c r="L22" s="316"/>
      <c r="M22" s="316"/>
      <c r="N22" s="339">
        <f>SUM(E22:M22)</f>
        <v>75361</v>
      </c>
    </row>
    <row r="23" spans="1:14" ht="21.75" customHeight="1">
      <c r="A23" s="388"/>
      <c r="B23" s="372" t="s">
        <v>590</v>
      </c>
      <c r="C23" s="373"/>
      <c r="D23" s="582" t="s">
        <v>32</v>
      </c>
      <c r="E23" s="316"/>
      <c r="F23" s="316">
        <v>142500</v>
      </c>
      <c r="G23" s="316"/>
      <c r="H23" s="316"/>
      <c r="I23" s="316">
        <v>2194330</v>
      </c>
      <c r="J23" s="316">
        <v>408000</v>
      </c>
      <c r="K23" s="316"/>
      <c r="L23" s="316"/>
      <c r="M23" s="316"/>
      <c r="N23" s="339">
        <f>SUM(E23:M23)</f>
        <v>2744830</v>
      </c>
    </row>
    <row r="24" spans="1:14" s="383" customFormat="1" ht="21.75" customHeight="1">
      <c r="A24" s="398" t="s">
        <v>236</v>
      </c>
      <c r="B24" s="390"/>
      <c r="C24" s="391"/>
      <c r="D24" s="389" t="s">
        <v>33</v>
      </c>
      <c r="E24" s="392">
        <f>SUM(E23:E23)</f>
        <v>0</v>
      </c>
      <c r="F24" s="392"/>
      <c r="G24" s="392">
        <f>SUM(G22:G23)</f>
        <v>0</v>
      </c>
      <c r="H24" s="392">
        <f aca="true" t="shared" si="4" ref="H24:N24">SUM(H22:H23)</f>
        <v>0</v>
      </c>
      <c r="I24" s="392">
        <f t="shared" si="4"/>
        <v>2199206</v>
      </c>
      <c r="J24" s="392">
        <f t="shared" si="4"/>
        <v>408000</v>
      </c>
      <c r="K24" s="392">
        <f t="shared" si="4"/>
        <v>0</v>
      </c>
      <c r="L24" s="392">
        <f t="shared" si="4"/>
        <v>0</v>
      </c>
      <c r="M24" s="392">
        <f t="shared" si="4"/>
        <v>0</v>
      </c>
      <c r="N24" s="392">
        <f t="shared" si="4"/>
        <v>2820191</v>
      </c>
    </row>
    <row r="25" spans="1:14" ht="12" customHeight="1">
      <c r="A25" s="344"/>
      <c r="B25" s="315"/>
      <c r="C25" s="399"/>
      <c r="D25" s="345"/>
      <c r="E25" s="339"/>
      <c r="F25" s="339"/>
      <c r="G25" s="339"/>
      <c r="H25" s="339"/>
      <c r="I25" s="339"/>
      <c r="J25" s="339"/>
      <c r="K25" s="339"/>
      <c r="L25" s="339"/>
      <c r="M25" s="339"/>
      <c r="N25" s="339"/>
    </row>
    <row r="26" spans="1:14" ht="21.75" customHeight="1">
      <c r="A26" s="344"/>
      <c r="B26" s="372" t="s">
        <v>34</v>
      </c>
      <c r="C26" s="399"/>
      <c r="D26" s="582" t="s">
        <v>35</v>
      </c>
      <c r="E26" s="316"/>
      <c r="F26" s="316">
        <v>23121900</v>
      </c>
      <c r="G26" s="316">
        <v>582479</v>
      </c>
      <c r="H26" s="316"/>
      <c r="I26" s="316"/>
      <c r="J26" s="316"/>
      <c r="K26" s="316"/>
      <c r="L26" s="316"/>
      <c r="M26" s="316"/>
      <c r="N26" s="339">
        <f>SUM(E26:M26)</f>
        <v>23704379</v>
      </c>
    </row>
    <row r="27" spans="1:73" ht="21.75" customHeight="1">
      <c r="A27" s="388"/>
      <c r="B27" s="372" t="s">
        <v>36</v>
      </c>
      <c r="C27" s="373"/>
      <c r="D27" s="582" t="s">
        <v>37</v>
      </c>
      <c r="E27" s="316"/>
      <c r="F27" s="316">
        <v>5100100</v>
      </c>
      <c r="G27" s="316"/>
      <c r="H27" s="316"/>
      <c r="I27" s="316"/>
      <c r="J27" s="316"/>
      <c r="K27" s="316"/>
      <c r="L27" s="316"/>
      <c r="M27" s="316"/>
      <c r="N27" s="339">
        <f>SUM(E27:M27)</f>
        <v>5100100</v>
      </c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</row>
    <row r="28" spans="1:14" ht="21.75" customHeight="1">
      <c r="A28" s="388"/>
      <c r="B28" s="372" t="s">
        <v>39</v>
      </c>
      <c r="C28" s="373"/>
      <c r="D28" s="582" t="s">
        <v>40</v>
      </c>
      <c r="E28" s="316"/>
      <c r="F28" s="316">
        <v>3511000</v>
      </c>
      <c r="G28" s="316"/>
      <c r="H28" s="316"/>
      <c r="I28" s="316">
        <v>10270</v>
      </c>
      <c r="J28" s="316"/>
      <c r="K28" s="316"/>
      <c r="L28" s="316"/>
      <c r="M28" s="316"/>
      <c r="N28" s="339">
        <f>SUM(E28:M28)</f>
        <v>3521270</v>
      </c>
    </row>
    <row r="29" spans="1:14" s="383" customFormat="1" ht="21.75" customHeight="1">
      <c r="A29" s="398" t="s">
        <v>237</v>
      </c>
      <c r="B29" s="390"/>
      <c r="C29" s="391"/>
      <c r="D29" s="389" t="s">
        <v>41</v>
      </c>
      <c r="E29" s="392">
        <f aca="true" t="shared" si="5" ref="E29:N29">SUM(E26:E28)</f>
        <v>0</v>
      </c>
      <c r="F29" s="392">
        <f>SUM(F26:F28)</f>
        <v>31733000</v>
      </c>
      <c r="G29" s="392">
        <f t="shared" si="5"/>
        <v>582479</v>
      </c>
      <c r="H29" s="392">
        <f t="shared" si="5"/>
        <v>0</v>
      </c>
      <c r="I29" s="392">
        <f t="shared" si="5"/>
        <v>10270</v>
      </c>
      <c r="J29" s="392">
        <f t="shared" si="5"/>
        <v>0</v>
      </c>
      <c r="K29" s="392">
        <f t="shared" si="5"/>
        <v>0</v>
      </c>
      <c r="L29" s="392">
        <f t="shared" si="5"/>
        <v>0</v>
      </c>
      <c r="M29" s="392">
        <f t="shared" si="5"/>
        <v>0</v>
      </c>
      <c r="N29" s="392">
        <f t="shared" si="5"/>
        <v>32325749</v>
      </c>
    </row>
    <row r="30" spans="1:14" ht="15" customHeight="1">
      <c r="A30" s="344"/>
      <c r="B30" s="315"/>
      <c r="C30" s="399"/>
      <c r="D30" s="345"/>
      <c r="E30" s="339"/>
      <c r="F30" s="339"/>
      <c r="G30" s="339"/>
      <c r="H30" s="339"/>
      <c r="I30" s="339"/>
      <c r="J30" s="339"/>
      <c r="K30" s="339"/>
      <c r="L30" s="339"/>
      <c r="M30" s="339"/>
      <c r="N30" s="339"/>
    </row>
    <row r="31" spans="1:14" ht="21.75" customHeight="1">
      <c r="A31" s="388"/>
      <c r="B31" s="372" t="s">
        <v>594</v>
      </c>
      <c r="C31" s="373">
        <v>931102</v>
      </c>
      <c r="D31" s="582" t="s">
        <v>42</v>
      </c>
      <c r="E31" s="316"/>
      <c r="F31" s="316"/>
      <c r="G31" s="316"/>
      <c r="H31" s="316"/>
      <c r="I31" s="316">
        <v>3472603</v>
      </c>
      <c r="J31" s="316"/>
      <c r="K31" s="316"/>
      <c r="L31" s="316"/>
      <c r="M31" s="316"/>
      <c r="N31" s="339">
        <f>SUM(E31:M31)</f>
        <v>3472603</v>
      </c>
    </row>
    <row r="32" spans="1:14" ht="24.75" customHeight="1">
      <c r="A32" s="388"/>
      <c r="B32" s="372" t="s">
        <v>652</v>
      </c>
      <c r="C32" s="373">
        <v>910110</v>
      </c>
      <c r="D32" s="583" t="s">
        <v>864</v>
      </c>
      <c r="E32" s="316"/>
      <c r="F32" s="316"/>
      <c r="G32" s="316">
        <v>643679</v>
      </c>
      <c r="H32" s="316"/>
      <c r="I32" s="316"/>
      <c r="J32" s="316"/>
      <c r="K32" s="316"/>
      <c r="L32" s="316"/>
      <c r="M32" s="316"/>
      <c r="N32" s="339">
        <f>SUM(E32:M32)</f>
        <v>643679</v>
      </c>
    </row>
    <row r="33" spans="1:14" ht="21" customHeight="1">
      <c r="A33" s="388"/>
      <c r="B33" s="372" t="s">
        <v>592</v>
      </c>
      <c r="C33" s="373">
        <v>910110</v>
      </c>
      <c r="D33" s="583" t="s">
        <v>122</v>
      </c>
      <c r="E33" s="316"/>
      <c r="F33" s="316"/>
      <c r="G33" s="316">
        <v>542510</v>
      </c>
      <c r="H33" s="316"/>
      <c r="I33" s="316"/>
      <c r="J33" s="316"/>
      <c r="K33" s="316"/>
      <c r="L33" s="316"/>
      <c r="M33" s="316"/>
      <c r="N33" s="339">
        <f>SUM(E33:M33)</f>
        <v>542510</v>
      </c>
    </row>
    <row r="34" spans="1:14" ht="21" customHeight="1">
      <c r="A34" s="388"/>
      <c r="B34" s="372" t="s">
        <v>654</v>
      </c>
      <c r="C34" s="373">
        <v>910110</v>
      </c>
      <c r="D34" s="583" t="s">
        <v>655</v>
      </c>
      <c r="E34" s="316"/>
      <c r="F34" s="316"/>
      <c r="G34" s="316"/>
      <c r="H34" s="316"/>
      <c r="I34" s="316"/>
      <c r="J34" s="316"/>
      <c r="K34" s="316">
        <v>1350000</v>
      </c>
      <c r="L34" s="316"/>
      <c r="M34" s="316"/>
      <c r="N34" s="339">
        <f>SUM(E34:M34)</f>
        <v>1350000</v>
      </c>
    </row>
    <row r="35" spans="1:14" s="383" customFormat="1" ht="21.75" customHeight="1">
      <c r="A35" s="398" t="s">
        <v>238</v>
      </c>
      <c r="B35" s="390"/>
      <c r="C35" s="391"/>
      <c r="D35" s="389" t="s">
        <v>48</v>
      </c>
      <c r="E35" s="392">
        <f>SUM(E31:E34)</f>
        <v>0</v>
      </c>
      <c r="F35" s="392">
        <f aca="true" t="shared" si="6" ref="F35:N35">SUM(F31:F34)</f>
        <v>0</v>
      </c>
      <c r="G35" s="392">
        <f t="shared" si="6"/>
        <v>1186189</v>
      </c>
      <c r="H35" s="392">
        <f t="shared" si="6"/>
        <v>0</v>
      </c>
      <c r="I35" s="392">
        <f t="shared" si="6"/>
        <v>3472603</v>
      </c>
      <c r="J35" s="392">
        <f t="shared" si="6"/>
        <v>0</v>
      </c>
      <c r="K35" s="392">
        <f t="shared" si="6"/>
        <v>1350000</v>
      </c>
      <c r="L35" s="392">
        <f t="shared" si="6"/>
        <v>0</v>
      </c>
      <c r="M35" s="392">
        <f t="shared" si="6"/>
        <v>0</v>
      </c>
      <c r="N35" s="392">
        <f t="shared" si="6"/>
        <v>6008792</v>
      </c>
    </row>
    <row r="36" spans="1:14" ht="10.5" customHeight="1">
      <c r="A36" s="344"/>
      <c r="B36" s="373"/>
      <c r="C36" s="399"/>
      <c r="D36" s="345"/>
      <c r="E36" s="339"/>
      <c r="F36" s="339"/>
      <c r="G36" s="339"/>
      <c r="H36" s="339"/>
      <c r="I36" s="339"/>
      <c r="J36" s="339"/>
      <c r="K36" s="339"/>
      <c r="L36" s="339"/>
      <c r="M36" s="339"/>
      <c r="N36" s="339"/>
    </row>
    <row r="37" spans="1:14" ht="21.75" customHeight="1">
      <c r="A37" s="376"/>
      <c r="B37" s="372" t="s">
        <v>190</v>
      </c>
      <c r="C37" s="393"/>
      <c r="D37" s="573" t="s">
        <v>191</v>
      </c>
      <c r="E37" s="316"/>
      <c r="F37" s="316">
        <v>70485</v>
      </c>
      <c r="G37" s="339"/>
      <c r="H37" s="339"/>
      <c r="I37" s="316">
        <v>4076</v>
      </c>
      <c r="J37" s="316">
        <v>2500000</v>
      </c>
      <c r="K37" s="339"/>
      <c r="L37" s="339"/>
      <c r="M37" s="339"/>
      <c r="N37" s="339">
        <f>SUM(E37:M37)</f>
        <v>2574561</v>
      </c>
    </row>
    <row r="38" spans="1:14" ht="21.75" customHeight="1">
      <c r="A38" s="376"/>
      <c r="B38" s="372" t="s">
        <v>657</v>
      </c>
      <c r="C38" s="393"/>
      <c r="D38" s="573" t="s">
        <v>668</v>
      </c>
      <c r="E38" s="316"/>
      <c r="F38" s="339">
        <v>70485</v>
      </c>
      <c r="G38" s="339"/>
      <c r="H38" s="339"/>
      <c r="I38" s="316">
        <v>7439902</v>
      </c>
      <c r="J38" s="339"/>
      <c r="K38" s="339"/>
      <c r="L38" s="339"/>
      <c r="M38" s="339"/>
      <c r="N38" s="339">
        <f>SUM(E38:M38)</f>
        <v>7510387</v>
      </c>
    </row>
    <row r="39" spans="1:14" s="383" customFormat="1" ht="21.75" customHeight="1">
      <c r="A39" s="398" t="s">
        <v>239</v>
      </c>
      <c r="B39" s="400"/>
      <c r="C39" s="401"/>
      <c r="D39" s="389" t="s">
        <v>49</v>
      </c>
      <c r="E39" s="392">
        <f>SUM(E38:E38)</f>
        <v>0</v>
      </c>
      <c r="F39" s="392">
        <f>SUM(F38:F38)</f>
        <v>70485</v>
      </c>
      <c r="G39" s="392">
        <f>SUM(G38:G38)</f>
        <v>0</v>
      </c>
      <c r="H39" s="392">
        <f>SUM(H38:H38)</f>
        <v>0</v>
      </c>
      <c r="I39" s="392">
        <f aca="true" t="shared" si="7" ref="I39:N39">SUM(I37:I38)</f>
        <v>7443978</v>
      </c>
      <c r="J39" s="392">
        <f t="shared" si="7"/>
        <v>2500000</v>
      </c>
      <c r="K39" s="392">
        <f t="shared" si="7"/>
        <v>0</v>
      </c>
      <c r="L39" s="392">
        <f t="shared" si="7"/>
        <v>0</v>
      </c>
      <c r="M39" s="392">
        <f t="shared" si="7"/>
        <v>0</v>
      </c>
      <c r="N39" s="392">
        <f t="shared" si="7"/>
        <v>10084948</v>
      </c>
    </row>
    <row r="40" spans="1:14" ht="10.5" customHeight="1">
      <c r="A40" s="344"/>
      <c r="B40" s="372"/>
      <c r="C40" s="393"/>
      <c r="D40" s="345"/>
      <c r="E40" s="339"/>
      <c r="F40" s="339"/>
      <c r="G40" s="339"/>
      <c r="H40" s="339"/>
      <c r="I40" s="339"/>
      <c r="J40" s="339"/>
      <c r="K40" s="339"/>
      <c r="L40" s="339"/>
      <c r="M40" s="339"/>
      <c r="N40" s="339"/>
    </row>
    <row r="41" spans="1:14" ht="21.75" customHeight="1">
      <c r="A41" s="344"/>
      <c r="B41" s="372" t="s">
        <v>856</v>
      </c>
      <c r="C41" s="373">
        <v>889921</v>
      </c>
      <c r="D41" s="582" t="s">
        <v>857</v>
      </c>
      <c r="E41" s="316"/>
      <c r="F41" s="316"/>
      <c r="G41" s="316">
        <v>54120</v>
      </c>
      <c r="H41" s="316"/>
      <c r="I41" s="316"/>
      <c r="J41" s="316"/>
      <c r="K41" s="316"/>
      <c r="L41" s="316"/>
      <c r="M41" s="316"/>
      <c r="N41" s="339">
        <f>SUM(E41:M41)</f>
        <v>54120</v>
      </c>
    </row>
    <row r="42" spans="1:14" ht="21.75" customHeight="1">
      <c r="A42" s="344"/>
      <c r="B42" s="372" t="s">
        <v>858</v>
      </c>
      <c r="C42" s="373">
        <v>889921</v>
      </c>
      <c r="D42" s="582" t="s">
        <v>859</v>
      </c>
      <c r="E42" s="316"/>
      <c r="F42" s="316"/>
      <c r="G42" s="316"/>
      <c r="H42" s="316"/>
      <c r="I42" s="316">
        <v>7723</v>
      </c>
      <c r="J42" s="316"/>
      <c r="K42" s="316"/>
      <c r="L42" s="316"/>
      <c r="M42" s="316"/>
      <c r="N42" s="339">
        <f>SUM(E42:M42)</f>
        <v>7723</v>
      </c>
    </row>
    <row r="43" spans="1:14" ht="21.75" customHeight="1">
      <c r="A43" s="344"/>
      <c r="B43" s="372" t="s">
        <v>50</v>
      </c>
      <c r="C43" s="373">
        <v>889921</v>
      </c>
      <c r="D43" s="582" t="s">
        <v>196</v>
      </c>
      <c r="E43" s="316"/>
      <c r="F43" s="316">
        <v>377000</v>
      </c>
      <c r="G43" s="316"/>
      <c r="H43" s="316"/>
      <c r="I43" s="316"/>
      <c r="J43" s="316"/>
      <c r="K43" s="316"/>
      <c r="L43" s="316"/>
      <c r="M43" s="316"/>
      <c r="N43" s="339">
        <f>SUM(E43:M43)</f>
        <v>377000</v>
      </c>
    </row>
    <row r="44" spans="1:14" ht="21.75" customHeight="1">
      <c r="A44" s="344"/>
      <c r="B44" s="372" t="s">
        <v>123</v>
      </c>
      <c r="C44" s="373">
        <v>889921</v>
      </c>
      <c r="D44" s="582" t="s">
        <v>52</v>
      </c>
      <c r="E44" s="316"/>
      <c r="F44" s="316"/>
      <c r="G44" s="316"/>
      <c r="H44" s="316"/>
      <c r="I44" s="316">
        <v>655905</v>
      </c>
      <c r="J44" s="316"/>
      <c r="K44" s="316"/>
      <c r="L44" s="316"/>
      <c r="M44" s="316"/>
      <c r="N44" s="339">
        <f>SUM(E44:M44)</f>
        <v>655905</v>
      </c>
    </row>
    <row r="45" spans="1:14" ht="21.75" customHeight="1">
      <c r="A45" s="388"/>
      <c r="B45" s="372" t="s">
        <v>124</v>
      </c>
      <c r="C45" s="373">
        <v>889921</v>
      </c>
      <c r="D45" s="582" t="s">
        <v>125</v>
      </c>
      <c r="E45" s="316"/>
      <c r="F45" s="316"/>
      <c r="G45" s="316"/>
      <c r="H45" s="316"/>
      <c r="I45" s="316"/>
      <c r="J45" s="316"/>
      <c r="K45" s="316">
        <v>40000</v>
      </c>
      <c r="L45" s="316"/>
      <c r="M45" s="316"/>
      <c r="N45" s="339">
        <f>SUM(E45:M45)</f>
        <v>40000</v>
      </c>
    </row>
    <row r="46" spans="1:14" s="383" customFormat="1" ht="21.75" customHeight="1">
      <c r="A46" s="398" t="s">
        <v>240</v>
      </c>
      <c r="B46" s="390"/>
      <c r="C46" s="391"/>
      <c r="D46" s="389" t="s">
        <v>126</v>
      </c>
      <c r="E46" s="392">
        <f>SUM(E41:E45)</f>
        <v>0</v>
      </c>
      <c r="F46" s="392">
        <f aca="true" t="shared" si="8" ref="F46:N46">SUM(F41:F45)</f>
        <v>377000</v>
      </c>
      <c r="G46" s="392">
        <f t="shared" si="8"/>
        <v>54120</v>
      </c>
      <c r="H46" s="392">
        <f t="shared" si="8"/>
        <v>0</v>
      </c>
      <c r="I46" s="392">
        <f t="shared" si="8"/>
        <v>663628</v>
      </c>
      <c r="J46" s="392">
        <f t="shared" si="8"/>
        <v>0</v>
      </c>
      <c r="K46" s="392">
        <f t="shared" si="8"/>
        <v>40000</v>
      </c>
      <c r="L46" s="392">
        <f t="shared" si="8"/>
        <v>0</v>
      </c>
      <c r="M46" s="392">
        <f t="shared" si="8"/>
        <v>0</v>
      </c>
      <c r="N46" s="392">
        <f t="shared" si="8"/>
        <v>1134748</v>
      </c>
    </row>
    <row r="47" spans="1:14" ht="10.5" customHeight="1">
      <c r="A47" s="344"/>
      <c r="B47" s="372"/>
      <c r="C47" s="393"/>
      <c r="D47" s="345"/>
      <c r="E47" s="339"/>
      <c r="F47" s="339"/>
      <c r="G47" s="339"/>
      <c r="H47" s="339"/>
      <c r="I47" s="339"/>
      <c r="J47" s="339"/>
      <c r="K47" s="339"/>
      <c r="L47" s="339"/>
      <c r="M47" s="339"/>
      <c r="N47" s="339"/>
    </row>
    <row r="48" spans="1:14" ht="21.75" customHeight="1">
      <c r="A48" s="376"/>
      <c r="B48" s="372" t="s">
        <v>127</v>
      </c>
      <c r="C48" s="373"/>
      <c r="D48" s="582" t="s">
        <v>128</v>
      </c>
      <c r="E48" s="339"/>
      <c r="F48" s="339"/>
      <c r="G48" s="339"/>
      <c r="H48" s="316">
        <v>83434897</v>
      </c>
      <c r="I48" s="316"/>
      <c r="J48" s="339"/>
      <c r="K48" s="339"/>
      <c r="L48" s="339"/>
      <c r="M48" s="339"/>
      <c r="N48" s="339">
        <f>SUM(E48:M48)</f>
        <v>83434897</v>
      </c>
    </row>
    <row r="49" spans="1:14" ht="21.75" customHeight="1">
      <c r="A49" s="376"/>
      <c r="B49" s="372" t="s">
        <v>198</v>
      </c>
      <c r="C49" s="373"/>
      <c r="D49" s="73" t="s">
        <v>199</v>
      </c>
      <c r="E49" s="339"/>
      <c r="F49" s="339"/>
      <c r="G49" s="339"/>
      <c r="H49" s="316"/>
      <c r="I49" s="316"/>
      <c r="J49" s="339"/>
      <c r="K49" s="339"/>
      <c r="L49" s="339"/>
      <c r="M49" s="316">
        <v>5000000</v>
      </c>
      <c r="N49" s="339">
        <f>SUM(E49:M49)</f>
        <v>5000000</v>
      </c>
    </row>
    <row r="50" spans="1:28" s="292" customFormat="1" ht="19.5" customHeight="1">
      <c r="A50" s="348" t="s">
        <v>192</v>
      </c>
      <c r="B50" s="322"/>
      <c r="C50" s="323"/>
      <c r="D50" s="322" t="s">
        <v>193</v>
      </c>
      <c r="E50" s="325">
        <f aca="true" t="shared" si="9" ref="E50:N50">SUM(E48:E49)</f>
        <v>0</v>
      </c>
      <c r="F50" s="325">
        <f t="shared" si="9"/>
        <v>0</v>
      </c>
      <c r="G50" s="325">
        <f t="shared" si="9"/>
        <v>0</v>
      </c>
      <c r="H50" s="325">
        <f t="shared" si="9"/>
        <v>83434897</v>
      </c>
      <c r="I50" s="325">
        <f t="shared" si="9"/>
        <v>0</v>
      </c>
      <c r="J50" s="325">
        <f t="shared" si="9"/>
        <v>0</v>
      </c>
      <c r="K50" s="325">
        <f t="shared" si="9"/>
        <v>0</v>
      </c>
      <c r="L50" s="325">
        <f t="shared" si="9"/>
        <v>0</v>
      </c>
      <c r="M50" s="325">
        <f t="shared" si="9"/>
        <v>5000000</v>
      </c>
      <c r="N50" s="325">
        <f t="shared" si="9"/>
        <v>88434897</v>
      </c>
      <c r="O50" s="326"/>
      <c r="P50" s="326"/>
      <c r="Q50" s="338"/>
      <c r="R50" s="338"/>
      <c r="S50" s="329"/>
      <c r="T50" s="338"/>
      <c r="U50" s="338"/>
      <c r="V50" s="329"/>
      <c r="W50" s="338"/>
      <c r="X50" s="349"/>
      <c r="Y50" s="329"/>
      <c r="Z50" s="338"/>
      <c r="AA50" s="338"/>
      <c r="AB50" s="329"/>
    </row>
    <row r="51" spans="1:28" s="292" customFormat="1" ht="19.5" customHeight="1">
      <c r="A51" s="348"/>
      <c r="B51" s="584"/>
      <c r="C51" s="407"/>
      <c r="D51" s="584"/>
      <c r="E51" s="325"/>
      <c r="F51" s="325"/>
      <c r="G51" s="325"/>
      <c r="H51" s="325"/>
      <c r="I51" s="325"/>
      <c r="J51" s="325"/>
      <c r="K51" s="325"/>
      <c r="L51" s="325"/>
      <c r="M51" s="325"/>
      <c r="N51" s="585"/>
      <c r="O51" s="326"/>
      <c r="P51" s="326"/>
      <c r="Q51" s="338"/>
      <c r="R51" s="338"/>
      <c r="S51" s="329"/>
      <c r="T51" s="338"/>
      <c r="U51" s="338"/>
      <c r="V51" s="329"/>
      <c r="W51" s="338"/>
      <c r="X51" s="349"/>
      <c r="Y51" s="329"/>
      <c r="Z51" s="338"/>
      <c r="AA51" s="338"/>
      <c r="AB51" s="329"/>
    </row>
    <row r="52" spans="1:14" s="403" customFormat="1" ht="21.75" customHeight="1">
      <c r="A52" s="378"/>
      <c r="B52" s="400"/>
      <c r="C52" s="394"/>
      <c r="D52" s="402" t="s">
        <v>129</v>
      </c>
      <c r="E52" s="785">
        <f>SUM(E13,E17,E20,E24,E29,E35,E46,E39,E50)</f>
        <v>120696567</v>
      </c>
      <c r="F52" s="785">
        <f aca="true" t="shared" si="10" ref="F52:N52">SUM(F13,F17,F20,F24,F29,F35,F46,F39,F50)</f>
        <v>44222507</v>
      </c>
      <c r="G52" s="785">
        <f t="shared" si="10"/>
        <v>2013788</v>
      </c>
      <c r="H52" s="785">
        <f t="shared" si="10"/>
        <v>83434897</v>
      </c>
      <c r="I52" s="785">
        <f t="shared" si="10"/>
        <v>28635161</v>
      </c>
      <c r="J52" s="783">
        <f t="shared" si="10"/>
        <v>2908000</v>
      </c>
      <c r="K52" s="783">
        <f t="shared" si="10"/>
        <v>1390000</v>
      </c>
      <c r="L52" s="783">
        <f t="shared" si="10"/>
        <v>0</v>
      </c>
      <c r="M52" s="783">
        <f t="shared" si="10"/>
        <v>21402108</v>
      </c>
      <c r="N52" s="783">
        <f t="shared" si="10"/>
        <v>304986498</v>
      </c>
    </row>
    <row r="53" spans="1:14" s="404" customFormat="1" ht="17.25" customHeight="1">
      <c r="A53" s="376"/>
      <c r="B53" s="372"/>
      <c r="C53" s="373"/>
      <c r="D53" s="397"/>
      <c r="E53" s="339"/>
      <c r="F53" s="339"/>
      <c r="G53" s="339"/>
      <c r="H53" s="784"/>
      <c r="I53" s="784"/>
      <c r="J53" s="784"/>
      <c r="K53" s="784"/>
      <c r="L53" s="784"/>
      <c r="M53" s="784"/>
      <c r="N53" s="784"/>
    </row>
    <row r="54" spans="1:14" s="404" customFormat="1" ht="21.75" customHeight="1">
      <c r="A54" s="371"/>
      <c r="B54" s="372"/>
      <c r="C54" s="373"/>
      <c r="D54" s="405" t="s">
        <v>130</v>
      </c>
      <c r="E54" s="339"/>
      <c r="F54" s="339"/>
      <c r="G54" s="339"/>
      <c r="H54" s="339"/>
      <c r="I54" s="339"/>
      <c r="J54" s="339"/>
      <c r="K54" s="339"/>
      <c r="L54" s="339"/>
      <c r="M54" s="339"/>
      <c r="N54" s="339"/>
    </row>
    <row r="55" spans="1:14" s="404" customFormat="1" ht="21.75" customHeight="1">
      <c r="A55" s="371"/>
      <c r="B55" s="372" t="s">
        <v>12</v>
      </c>
      <c r="C55" s="373"/>
      <c r="D55" s="582" t="s">
        <v>13</v>
      </c>
      <c r="E55" s="316"/>
      <c r="F55" s="316"/>
      <c r="G55" s="316"/>
      <c r="H55" s="316"/>
      <c r="I55" s="316">
        <v>130003</v>
      </c>
      <c r="J55" s="316">
        <v>7000</v>
      </c>
      <c r="K55" s="316"/>
      <c r="L55" s="316"/>
      <c r="M55" s="316"/>
      <c r="N55" s="339">
        <f>SUM(E55:M55)</f>
        <v>137003</v>
      </c>
    </row>
    <row r="56" spans="1:28" ht="19.5" customHeight="1">
      <c r="A56" s="299"/>
      <c r="B56" s="372" t="s">
        <v>861</v>
      </c>
      <c r="C56" s="300" t="s">
        <v>14</v>
      </c>
      <c r="D56" s="73" t="s">
        <v>865</v>
      </c>
      <c r="E56" s="302"/>
      <c r="F56" s="302">
        <v>2506958</v>
      </c>
      <c r="G56" s="302"/>
      <c r="H56" s="302"/>
      <c r="I56" s="302"/>
      <c r="J56" s="302"/>
      <c r="K56" s="302"/>
      <c r="L56" s="302"/>
      <c r="M56" s="303"/>
      <c r="N56" s="339">
        <f>SUM(E56:M56)</f>
        <v>2506958</v>
      </c>
      <c r="O56" s="304"/>
      <c r="P56" s="305"/>
      <c r="Q56" s="298"/>
      <c r="R56" s="298"/>
      <c r="S56" s="298"/>
      <c r="T56" s="306"/>
      <c r="U56" s="306"/>
      <c r="V56" s="306"/>
      <c r="W56" s="306"/>
      <c r="X56" s="306"/>
      <c r="Y56" s="306"/>
      <c r="Z56" s="306"/>
      <c r="AA56" s="306"/>
      <c r="AB56" s="306"/>
    </row>
    <row r="57" spans="1:14" ht="21.75" customHeight="1">
      <c r="A57" s="376"/>
      <c r="B57" s="377" t="s">
        <v>19</v>
      </c>
      <c r="C57" s="373"/>
      <c r="D57" s="582" t="s">
        <v>20</v>
      </c>
      <c r="E57" s="316"/>
      <c r="F57" s="316">
        <v>3157388</v>
      </c>
      <c r="G57" s="339"/>
      <c r="H57" s="339"/>
      <c r="I57" s="316"/>
      <c r="J57" s="339"/>
      <c r="K57" s="339"/>
      <c r="L57" s="339"/>
      <c r="M57" s="316">
        <v>40000</v>
      </c>
      <c r="N57" s="339">
        <f>SUM(E57:M57)</f>
        <v>3197388</v>
      </c>
    </row>
    <row r="58" spans="1:14" s="403" customFormat="1" ht="21.75" customHeight="1">
      <c r="A58" s="378"/>
      <c r="B58" s="400"/>
      <c r="C58" s="394"/>
      <c r="D58" s="402" t="s">
        <v>131</v>
      </c>
      <c r="E58" s="392">
        <f>SUM(E55:E56)</f>
        <v>0</v>
      </c>
      <c r="F58" s="392">
        <f>SUM(F55:F57)</f>
        <v>5664346</v>
      </c>
      <c r="G58" s="392">
        <f aca="true" t="shared" si="11" ref="G58:M58">SUM(G55:G57)</f>
        <v>0</v>
      </c>
      <c r="H58" s="392">
        <f t="shared" si="11"/>
        <v>0</v>
      </c>
      <c r="I58" s="392">
        <f t="shared" si="11"/>
        <v>130003</v>
      </c>
      <c r="J58" s="392">
        <f t="shared" si="11"/>
        <v>7000</v>
      </c>
      <c r="K58" s="392">
        <f t="shared" si="11"/>
        <v>0</v>
      </c>
      <c r="L58" s="392">
        <f t="shared" si="11"/>
        <v>0</v>
      </c>
      <c r="M58" s="392">
        <f t="shared" si="11"/>
        <v>40000</v>
      </c>
      <c r="N58" s="392">
        <f>SUM(N55:N57)</f>
        <v>5841349</v>
      </c>
    </row>
    <row r="59" spans="1:14" s="406" customFormat="1" ht="22.5" customHeight="1">
      <c r="A59" s="378"/>
      <c r="B59" s="400"/>
      <c r="C59" s="394"/>
      <c r="D59" s="402"/>
      <c r="E59" s="392"/>
      <c r="F59" s="392"/>
      <c r="G59" s="392"/>
      <c r="H59" s="392"/>
      <c r="I59" s="392"/>
      <c r="J59" s="392"/>
      <c r="K59" s="392"/>
      <c r="L59" s="392"/>
      <c r="M59" s="392"/>
      <c r="N59" s="392"/>
    </row>
    <row r="60" spans="1:14" s="410" customFormat="1" ht="21.75" customHeight="1">
      <c r="A60" s="355"/>
      <c r="B60" s="407"/>
      <c r="C60" s="407"/>
      <c r="D60" s="408" t="s">
        <v>132</v>
      </c>
      <c r="E60" s="409">
        <f aca="true" t="shared" si="12" ref="E60:M60">SUM(E52+E58)</f>
        <v>120696567</v>
      </c>
      <c r="F60" s="409">
        <f t="shared" si="12"/>
        <v>49886853</v>
      </c>
      <c r="G60" s="409">
        <f t="shared" si="12"/>
        <v>2013788</v>
      </c>
      <c r="H60" s="409">
        <f t="shared" si="12"/>
        <v>83434897</v>
      </c>
      <c r="I60" s="409">
        <f t="shared" si="12"/>
        <v>28765164</v>
      </c>
      <c r="J60" s="409">
        <f t="shared" si="12"/>
        <v>2915000</v>
      </c>
      <c r="K60" s="409">
        <f t="shared" si="12"/>
        <v>1390000</v>
      </c>
      <c r="L60" s="409">
        <f t="shared" si="12"/>
        <v>0</v>
      </c>
      <c r="M60" s="409">
        <f t="shared" si="12"/>
        <v>21442108</v>
      </c>
      <c r="N60" s="409">
        <f>N52+N58</f>
        <v>310827847</v>
      </c>
    </row>
    <row r="61" ht="13.5" customHeight="1"/>
    <row r="62" ht="13.5" customHeight="1"/>
    <row r="63" ht="13.5" customHeight="1"/>
    <row r="64" ht="13.5" customHeight="1"/>
    <row r="65" ht="13.5" customHeight="1"/>
  </sheetData>
  <sheetProtection/>
  <mergeCells count="15">
    <mergeCell ref="L4:L5"/>
    <mergeCell ref="A1:R1"/>
    <mergeCell ref="M3:N3"/>
    <mergeCell ref="N4:N5"/>
    <mergeCell ref="M4:M5"/>
    <mergeCell ref="E4:F4"/>
    <mergeCell ref="I4:I5"/>
    <mergeCell ref="G4:G5"/>
    <mergeCell ref="H4:H5"/>
    <mergeCell ref="J4:J5"/>
    <mergeCell ref="A4:A5"/>
    <mergeCell ref="B4:B5"/>
    <mergeCell ref="C4:C5"/>
    <mergeCell ref="D4:D5"/>
    <mergeCell ref="K4:K5"/>
  </mergeCells>
  <printOptions horizontalCentered="1" verticalCentered="1"/>
  <pageMargins left="0.85" right="0.1968503937007874" top="0.28" bottom="0.15748031496062992" header="0.22" footer="0.17"/>
  <pageSetup fitToHeight="1" fitToWidth="1" horizontalDpi="600" verticalDpi="600" orientation="landscape" paperSize="9" scale="41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I17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6.875" style="277" customWidth="1"/>
    <col min="2" max="2" width="49.625" style="276" customWidth="1"/>
    <col min="3" max="4" width="12.875" style="276" customWidth="1"/>
    <col min="5" max="5" width="14.125" style="276" customWidth="1"/>
    <col min="6" max="7" width="12.875" style="276" customWidth="1"/>
    <col min="8" max="8" width="14.375" style="276" customWidth="1"/>
    <col min="9" max="9" width="3.375" style="276" customWidth="1"/>
    <col min="10" max="16384" width="9.375" style="276" customWidth="1"/>
  </cols>
  <sheetData>
    <row r="2" spans="1:8" ht="39.75" customHeight="1">
      <c r="A2" s="977" t="s">
        <v>172</v>
      </c>
      <c r="B2" s="977"/>
      <c r="C2" s="977"/>
      <c r="D2" s="977"/>
      <c r="E2" s="977"/>
      <c r="F2" s="977"/>
      <c r="G2" s="977"/>
      <c r="H2" s="977"/>
    </row>
    <row r="3" spans="1:9" s="511" customFormat="1" ht="15.75" customHeight="1">
      <c r="A3" s="509"/>
      <c r="B3" s="510"/>
      <c r="C3" s="957"/>
      <c r="D3" s="957"/>
      <c r="G3" s="975" t="s">
        <v>610</v>
      </c>
      <c r="H3" s="975"/>
      <c r="I3" s="512"/>
    </row>
    <row r="4" spans="1:9" s="517" customFormat="1" ht="15.75" thickBot="1">
      <c r="A4" s="513"/>
      <c r="B4" s="514"/>
      <c r="C4" s="515"/>
      <c r="D4" s="516"/>
      <c r="G4" s="974" t="s">
        <v>779</v>
      </c>
      <c r="H4" s="974"/>
      <c r="I4" s="516"/>
    </row>
    <row r="5" spans="1:8" s="518" customFormat="1" ht="26.25" customHeight="1">
      <c r="A5" s="983" t="s">
        <v>598</v>
      </c>
      <c r="B5" s="982" t="s">
        <v>133</v>
      </c>
      <c r="C5" s="986" t="s">
        <v>134</v>
      </c>
      <c r="D5" s="986" t="s">
        <v>782</v>
      </c>
      <c r="E5" s="982" t="s">
        <v>135</v>
      </c>
      <c r="F5" s="982"/>
      <c r="G5" s="982"/>
      <c r="H5" s="980" t="s">
        <v>66</v>
      </c>
    </row>
    <row r="6" spans="1:8" s="520" customFormat="1" ht="32.25" customHeight="1">
      <c r="A6" s="984"/>
      <c r="B6" s="985"/>
      <c r="C6" s="985"/>
      <c r="D6" s="987"/>
      <c r="E6" s="519" t="s">
        <v>180</v>
      </c>
      <c r="F6" s="519" t="s">
        <v>621</v>
      </c>
      <c r="G6" s="519" t="s">
        <v>676</v>
      </c>
      <c r="H6" s="981"/>
    </row>
    <row r="7" spans="1:8" s="524" customFormat="1" ht="12.75" customHeight="1">
      <c r="A7" s="521" t="s">
        <v>279</v>
      </c>
      <c r="B7" s="522" t="s">
        <v>227</v>
      </c>
      <c r="C7" s="522" t="s">
        <v>228</v>
      </c>
      <c r="D7" s="522" t="s">
        <v>229</v>
      </c>
      <c r="E7" s="522" t="s">
        <v>230</v>
      </c>
      <c r="F7" s="522" t="s">
        <v>204</v>
      </c>
      <c r="G7" s="522" t="s">
        <v>205</v>
      </c>
      <c r="H7" s="523" t="s">
        <v>611</v>
      </c>
    </row>
    <row r="8" spans="1:8" ht="24.75" customHeight="1">
      <c r="A8" s="521" t="s">
        <v>292</v>
      </c>
      <c r="B8" s="525" t="s">
        <v>173</v>
      </c>
      <c r="C8" s="526"/>
      <c r="D8" s="527">
        <v>0</v>
      </c>
      <c r="E8" s="527">
        <v>0</v>
      </c>
      <c r="F8" s="527">
        <v>0</v>
      </c>
      <c r="G8" s="527">
        <v>0</v>
      </c>
      <c r="H8" s="528">
        <v>0</v>
      </c>
    </row>
    <row r="9" spans="1:9" ht="25.5" customHeight="1">
      <c r="A9" s="521" t="s">
        <v>293</v>
      </c>
      <c r="B9" s="525" t="s">
        <v>174</v>
      </c>
      <c r="C9" s="529"/>
      <c r="D9" s="527">
        <v>0</v>
      </c>
      <c r="E9" s="527">
        <v>0</v>
      </c>
      <c r="F9" s="527">
        <v>0</v>
      </c>
      <c r="G9" s="527">
        <v>0</v>
      </c>
      <c r="H9" s="528">
        <v>0</v>
      </c>
      <c r="I9" s="976"/>
    </row>
    <row r="10" spans="1:9" ht="19.5" customHeight="1">
      <c r="A10" s="521" t="s">
        <v>294</v>
      </c>
      <c r="B10" s="525" t="s">
        <v>175</v>
      </c>
      <c r="C10" s="530"/>
      <c r="D10" s="531">
        <f>+D11</f>
        <v>0</v>
      </c>
      <c r="E10" s="531">
        <f>+E11</f>
        <v>17087173</v>
      </c>
      <c r="F10" s="531">
        <f>+F11</f>
        <v>0</v>
      </c>
      <c r="G10" s="531">
        <f>+G11</f>
        <v>0</v>
      </c>
      <c r="H10" s="532">
        <f>SUM(D10:G10)</f>
        <v>17087173</v>
      </c>
      <c r="I10" s="976"/>
    </row>
    <row r="11" spans="1:9" ht="19.5" customHeight="1">
      <c r="A11" s="521" t="s">
        <v>295</v>
      </c>
      <c r="B11" s="533" t="s">
        <v>181</v>
      </c>
      <c r="C11" s="529" t="s">
        <v>180</v>
      </c>
      <c r="D11" s="534">
        <v>0</v>
      </c>
      <c r="E11" s="534">
        <v>17087173</v>
      </c>
      <c r="F11" s="534"/>
      <c r="G11" s="534">
        <v>0</v>
      </c>
      <c r="H11" s="528">
        <f>SUM(D11:G11)</f>
        <v>17087173</v>
      </c>
      <c r="I11" s="976"/>
    </row>
    <row r="12" spans="1:9" ht="19.5" customHeight="1">
      <c r="A12" s="521" t="s">
        <v>296</v>
      </c>
      <c r="B12" s="525" t="s">
        <v>176</v>
      </c>
      <c r="C12" s="530"/>
      <c r="D12" s="531">
        <f>+D13</f>
        <v>0</v>
      </c>
      <c r="E12" s="531">
        <f>+E13</f>
        <v>9835407</v>
      </c>
      <c r="F12" s="531">
        <f>+F13</f>
        <v>0</v>
      </c>
      <c r="G12" s="531">
        <f>+G13</f>
        <v>0</v>
      </c>
      <c r="H12" s="532">
        <f>SUM(D12:G12)</f>
        <v>9835407</v>
      </c>
      <c r="I12" s="976"/>
    </row>
    <row r="13" spans="1:9" ht="19.5" customHeight="1">
      <c r="A13" s="521" t="s">
        <v>297</v>
      </c>
      <c r="B13" s="533" t="s">
        <v>182</v>
      </c>
      <c r="C13" s="529" t="s">
        <v>180</v>
      </c>
      <c r="D13" s="534">
        <v>0</v>
      </c>
      <c r="E13" s="534">
        <v>9835407</v>
      </c>
      <c r="F13" s="534"/>
      <c r="G13" s="534">
        <v>0</v>
      </c>
      <c r="H13" s="528">
        <f>SUM(D13:G13)</f>
        <v>9835407</v>
      </c>
      <c r="I13" s="976"/>
    </row>
    <row r="14" spans="1:9" ht="19.5" customHeight="1">
      <c r="A14" s="521" t="s">
        <v>298</v>
      </c>
      <c r="B14" s="535" t="s">
        <v>177</v>
      </c>
      <c r="C14" s="530"/>
      <c r="D14" s="531">
        <v>0</v>
      </c>
      <c r="E14" s="531">
        <f>+E16+E15</f>
        <v>4830757</v>
      </c>
      <c r="F14" s="531">
        <f>+F16+F15</f>
        <v>4589108</v>
      </c>
      <c r="G14" s="531">
        <f>+G16+G15</f>
        <v>1200000</v>
      </c>
      <c r="H14" s="532">
        <f>H15+H16</f>
        <v>11799865</v>
      </c>
      <c r="I14" s="976"/>
    </row>
    <row r="15" spans="1:9" ht="19.5" customHeight="1">
      <c r="A15" s="521" t="s">
        <v>299</v>
      </c>
      <c r="B15" s="535" t="s">
        <v>179</v>
      </c>
      <c r="C15" s="536" t="s">
        <v>136</v>
      </c>
      <c r="D15" s="537">
        <v>1180000</v>
      </c>
      <c r="E15" s="537">
        <v>720000</v>
      </c>
      <c r="F15" s="537">
        <v>800000</v>
      </c>
      <c r="G15" s="537">
        <v>1200000</v>
      </c>
      <c r="H15" s="538">
        <f>SUM(D15:G15)</f>
        <v>3900000</v>
      </c>
      <c r="I15" s="976"/>
    </row>
    <row r="16" spans="1:9" ht="19.5" customHeight="1">
      <c r="A16" s="521" t="s">
        <v>300</v>
      </c>
      <c r="B16" s="533" t="s">
        <v>178</v>
      </c>
      <c r="C16" s="529" t="s">
        <v>180</v>
      </c>
      <c r="D16" s="537">
        <v>0</v>
      </c>
      <c r="E16" s="534">
        <v>4110757</v>
      </c>
      <c r="F16" s="534">
        <v>3789108</v>
      </c>
      <c r="G16" s="534">
        <v>0</v>
      </c>
      <c r="H16" s="528">
        <f>SUM(D16:G16)</f>
        <v>7899865</v>
      </c>
      <c r="I16" s="976"/>
    </row>
    <row r="17" spans="1:9" s="542" customFormat="1" ht="19.5" customHeight="1" thickBot="1">
      <c r="A17" s="978" t="s">
        <v>612</v>
      </c>
      <c r="B17" s="979"/>
      <c r="C17" s="539"/>
      <c r="D17" s="540">
        <f>+D8+D9+D10+D12+D14</f>
        <v>0</v>
      </c>
      <c r="E17" s="540">
        <f>+E8+E9+E10+E12+E14</f>
        <v>31753337</v>
      </c>
      <c r="F17" s="540">
        <f>+F8+F9+F10+F12+F14</f>
        <v>4589108</v>
      </c>
      <c r="G17" s="540">
        <f>+G8+G9+G10+G12+G14</f>
        <v>1200000</v>
      </c>
      <c r="H17" s="541">
        <f>+H8+H9+H10+H12+H14</f>
        <v>38722445</v>
      </c>
      <c r="I17" s="976"/>
    </row>
  </sheetData>
  <sheetProtection/>
  <mergeCells count="12"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4"/>
  <sheetViews>
    <sheetView zoomScale="120" zoomScaleNormal="120" zoomScalePageLayoutView="0" workbookViewId="0" topLeftCell="A1">
      <selection activeCell="B42" sqref="B42"/>
    </sheetView>
  </sheetViews>
  <sheetFormatPr defaultColWidth="9.00390625" defaultRowHeight="12.75"/>
  <cols>
    <col min="1" max="1" width="5.625" style="800" customWidth="1"/>
    <col min="2" max="2" width="35.625" style="800" customWidth="1"/>
    <col min="3" max="3" width="13.00390625" style="800" customWidth="1"/>
    <col min="4" max="5" width="14.00390625" style="800" customWidth="1"/>
    <col min="6" max="6" width="14.625" style="800" customWidth="1"/>
    <col min="7" max="7" width="17.375" style="800" customWidth="1"/>
    <col min="8" max="16384" width="9.375" style="800" customWidth="1"/>
  </cols>
  <sheetData>
    <row r="1" spans="1:7" s="786" customFormat="1" ht="48.75" customHeight="1">
      <c r="A1" s="1020" t="s">
        <v>784</v>
      </c>
      <c r="B1" s="1020"/>
      <c r="C1" s="1020"/>
      <c r="D1" s="1020"/>
      <c r="E1" s="1020"/>
      <c r="F1" s="1020"/>
      <c r="G1" s="1020"/>
    </row>
    <row r="2" spans="1:10" s="790" customFormat="1" ht="15.75" customHeight="1">
      <c r="A2" s="787"/>
      <c r="B2" s="788"/>
      <c r="C2" s="788"/>
      <c r="D2" s="1021"/>
      <c r="E2" s="1021"/>
      <c r="F2" s="1022" t="s">
        <v>690</v>
      </c>
      <c r="G2" s="1022"/>
      <c r="H2" s="789"/>
      <c r="J2" s="791"/>
    </row>
    <row r="3" spans="1:10" s="797" customFormat="1" ht="15.75" customHeight="1">
      <c r="A3" s="792"/>
      <c r="B3" s="793"/>
      <c r="C3" s="793"/>
      <c r="D3" s="794"/>
      <c r="E3" s="795"/>
      <c r="F3" s="1023" t="s">
        <v>779</v>
      </c>
      <c r="G3" s="1023"/>
      <c r="H3" s="796"/>
      <c r="J3" s="795"/>
    </row>
    <row r="4" spans="1:8" ht="15.75" customHeight="1">
      <c r="A4" s="1008" t="s">
        <v>783</v>
      </c>
      <c r="B4" s="1008"/>
      <c r="C4" s="1008"/>
      <c r="D4" s="1008"/>
      <c r="E4" s="1008"/>
      <c r="F4" s="1008"/>
      <c r="G4" s="798"/>
      <c r="H4" s="799"/>
    </row>
    <row r="5" spans="1:8" ht="15.75" customHeight="1" thickBot="1">
      <c r="A5" s="801"/>
      <c r="B5" s="801"/>
      <c r="C5" s="801"/>
      <c r="D5" s="802"/>
      <c r="E5" s="802"/>
      <c r="F5" s="798"/>
      <c r="G5" s="798"/>
      <c r="H5" s="799"/>
    </row>
    <row r="6" spans="1:8" ht="22.5" customHeight="1">
      <c r="A6" s="803" t="s">
        <v>301</v>
      </c>
      <c r="B6" s="1024" t="s">
        <v>669</v>
      </c>
      <c r="C6" s="1024"/>
      <c r="D6" s="1024"/>
      <c r="E6" s="1024"/>
      <c r="F6" s="1025" t="s">
        <v>670</v>
      </c>
      <c r="G6" s="1026"/>
      <c r="H6" s="799"/>
    </row>
    <row r="7" spans="1:8" ht="15.75" customHeight="1">
      <c r="A7" s="804" t="s">
        <v>279</v>
      </c>
      <c r="B7" s="1018" t="s">
        <v>227</v>
      </c>
      <c r="C7" s="1018"/>
      <c r="D7" s="1018"/>
      <c r="E7" s="1018"/>
      <c r="F7" s="1018" t="s">
        <v>228</v>
      </c>
      <c r="G7" s="1019"/>
      <c r="H7" s="799"/>
    </row>
    <row r="8" spans="1:8" ht="15.75" customHeight="1">
      <c r="A8" s="804" t="s">
        <v>292</v>
      </c>
      <c r="B8" s="1002"/>
      <c r="C8" s="1002"/>
      <c r="D8" s="1002"/>
      <c r="E8" s="1002"/>
      <c r="F8" s="1003"/>
      <c r="G8" s="1004"/>
      <c r="H8" s="799"/>
    </row>
    <row r="9" spans="1:8" ht="15.75" customHeight="1">
      <c r="A9" s="804" t="s">
        <v>293</v>
      </c>
      <c r="B9" s="1002"/>
      <c r="C9" s="1002"/>
      <c r="D9" s="1002"/>
      <c r="E9" s="1002"/>
      <c r="F9" s="1003"/>
      <c r="G9" s="1004"/>
      <c r="H9" s="799"/>
    </row>
    <row r="10" spans="1:8" ht="15.75" customHeight="1">
      <c r="A10" s="804" t="s">
        <v>294</v>
      </c>
      <c r="B10" s="1002"/>
      <c r="C10" s="1002"/>
      <c r="D10" s="1002"/>
      <c r="E10" s="1002"/>
      <c r="F10" s="1003"/>
      <c r="G10" s="1004"/>
      <c r="H10" s="799"/>
    </row>
    <row r="11" spans="1:8" ht="25.5" customHeight="1" thickBot="1">
      <c r="A11" s="805" t="s">
        <v>295</v>
      </c>
      <c r="B11" s="1005" t="s">
        <v>671</v>
      </c>
      <c r="C11" s="1005"/>
      <c r="D11" s="1005"/>
      <c r="E11" s="1005"/>
      <c r="F11" s="1006">
        <f>SUM(F8:F10)</f>
        <v>0</v>
      </c>
      <c r="G11" s="1007"/>
      <c r="H11" s="799"/>
    </row>
    <row r="12" spans="1:8" ht="25.5" customHeight="1">
      <c r="A12" s="806"/>
      <c r="B12" s="807"/>
      <c r="C12" s="807"/>
      <c r="D12" s="807"/>
      <c r="E12" s="807"/>
      <c r="F12" s="808"/>
      <c r="G12" s="808"/>
      <c r="H12" s="799"/>
    </row>
    <row r="13" spans="1:8" ht="15.75" customHeight="1">
      <c r="A13" s="1008" t="s">
        <v>672</v>
      </c>
      <c r="B13" s="1008"/>
      <c r="C13" s="1008"/>
      <c r="D13" s="1008"/>
      <c r="E13" s="1008"/>
      <c r="F13" s="1008"/>
      <c r="G13" s="1008"/>
      <c r="H13" s="799"/>
    </row>
    <row r="14" spans="1:8" ht="15.75" customHeight="1" thickBot="1">
      <c r="A14" s="801"/>
      <c r="B14" s="801"/>
      <c r="C14" s="801"/>
      <c r="D14" s="802"/>
      <c r="E14" s="802"/>
      <c r="F14" s="798"/>
      <c r="G14" s="798"/>
      <c r="H14" s="799"/>
    </row>
    <row r="15" spans="1:7" ht="15" customHeight="1">
      <c r="A15" s="1009" t="s">
        <v>301</v>
      </c>
      <c r="B15" s="1011" t="s">
        <v>673</v>
      </c>
      <c r="C15" s="1013" t="s">
        <v>674</v>
      </c>
      <c r="D15" s="1014"/>
      <c r="E15" s="1014"/>
      <c r="F15" s="1015"/>
      <c r="G15" s="1016" t="s">
        <v>675</v>
      </c>
    </row>
    <row r="16" spans="1:7" ht="13.5" customHeight="1" thickBot="1">
      <c r="A16" s="1010"/>
      <c r="B16" s="1012"/>
      <c r="C16" s="809" t="s">
        <v>185</v>
      </c>
      <c r="D16" s="810" t="s">
        <v>621</v>
      </c>
      <c r="E16" s="810" t="s">
        <v>676</v>
      </c>
      <c r="F16" s="810" t="s">
        <v>785</v>
      </c>
      <c r="G16" s="1017"/>
    </row>
    <row r="17" spans="1:7" ht="15.75" thickBot="1">
      <c r="A17" s="811" t="s">
        <v>279</v>
      </c>
      <c r="B17" s="812" t="s">
        <v>227</v>
      </c>
      <c r="C17" s="812" t="s">
        <v>228</v>
      </c>
      <c r="D17" s="812" t="s">
        <v>229</v>
      </c>
      <c r="E17" s="812" t="s">
        <v>230</v>
      </c>
      <c r="F17" s="812" t="s">
        <v>204</v>
      </c>
      <c r="G17" s="813" t="s">
        <v>205</v>
      </c>
    </row>
    <row r="18" spans="1:7" ht="15">
      <c r="A18" s="814" t="s">
        <v>292</v>
      </c>
      <c r="B18" s="815"/>
      <c r="C18" s="815"/>
      <c r="D18" s="816"/>
      <c r="E18" s="816"/>
      <c r="F18" s="816"/>
      <c r="G18" s="817">
        <f>SUM(D18:F18)</f>
        <v>0</v>
      </c>
    </row>
    <row r="19" spans="1:7" ht="15">
      <c r="A19" s="818" t="s">
        <v>293</v>
      </c>
      <c r="B19" s="819"/>
      <c r="C19" s="819"/>
      <c r="D19" s="820"/>
      <c r="E19" s="820"/>
      <c r="F19" s="820"/>
      <c r="G19" s="821">
        <f>SUM(D19:F19)</f>
        <v>0</v>
      </c>
    </row>
    <row r="20" spans="1:7" ht="15.75" thickBot="1">
      <c r="A20" s="818" t="s">
        <v>294</v>
      </c>
      <c r="B20" s="819"/>
      <c r="C20" s="819"/>
      <c r="D20" s="820"/>
      <c r="E20" s="820"/>
      <c r="F20" s="820"/>
      <c r="G20" s="821">
        <f>SUM(D20:F20)</f>
        <v>0</v>
      </c>
    </row>
    <row r="21" spans="1:7" s="826" customFormat="1" ht="15" thickBot="1">
      <c r="A21" s="822" t="s">
        <v>295</v>
      </c>
      <c r="B21" s="823" t="s">
        <v>677</v>
      </c>
      <c r="C21" s="823"/>
      <c r="D21" s="824">
        <f>SUM(D18:D20)</f>
        <v>0</v>
      </c>
      <c r="E21" s="824">
        <f>SUM(E18:E20)</f>
        <v>0</v>
      </c>
      <c r="F21" s="824">
        <f>SUM(F18:F20)</f>
        <v>0</v>
      </c>
      <c r="G21" s="825">
        <f>SUM(G18:G20)</f>
        <v>0</v>
      </c>
    </row>
    <row r="22" spans="1:7" s="826" customFormat="1" ht="14.25">
      <c r="A22" s="827"/>
      <c r="B22" s="828"/>
      <c r="C22" s="828"/>
      <c r="D22" s="829"/>
      <c r="E22" s="829"/>
      <c r="F22" s="829"/>
      <c r="G22" s="829"/>
    </row>
    <row r="23" spans="1:7" s="830" customFormat="1" ht="30.75" customHeight="1">
      <c r="A23" s="993" t="s">
        <v>678</v>
      </c>
      <c r="B23" s="993"/>
      <c r="C23" s="993"/>
      <c r="D23" s="993"/>
      <c r="E23" s="993"/>
      <c r="F23" s="993"/>
      <c r="G23" s="993"/>
    </row>
    <row r="24" ht="15.75" thickBot="1"/>
    <row r="25" spans="1:7" ht="21.75" thickBot="1">
      <c r="A25" s="831" t="s">
        <v>301</v>
      </c>
      <c r="B25" s="994" t="s">
        <v>679</v>
      </c>
      <c r="C25" s="994"/>
      <c r="D25" s="995"/>
      <c r="E25" s="995"/>
      <c r="F25" s="995"/>
      <c r="G25" s="831" t="s">
        <v>786</v>
      </c>
    </row>
    <row r="26" spans="1:7" ht="15">
      <c r="A26" s="832" t="s">
        <v>279</v>
      </c>
      <c r="B26" s="996" t="s">
        <v>227</v>
      </c>
      <c r="C26" s="996"/>
      <c r="D26" s="997"/>
      <c r="E26" s="997"/>
      <c r="F26" s="998"/>
      <c r="G26" s="832" t="s">
        <v>228</v>
      </c>
    </row>
    <row r="27" spans="1:7" ht="15">
      <c r="A27" s="833" t="s">
        <v>292</v>
      </c>
      <c r="B27" s="999" t="s">
        <v>680</v>
      </c>
      <c r="C27" s="1000"/>
      <c r="D27" s="1000"/>
      <c r="E27" s="1000"/>
      <c r="F27" s="1001"/>
      <c r="G27" s="834">
        <v>80935916</v>
      </c>
    </row>
    <row r="28" spans="1:7" ht="23.25" customHeight="1">
      <c r="A28" s="833" t="s">
        <v>293</v>
      </c>
      <c r="B28" s="988" t="s">
        <v>681</v>
      </c>
      <c r="C28" s="988"/>
      <c r="D28" s="989"/>
      <c r="E28" s="989"/>
      <c r="F28" s="990"/>
      <c r="G28" s="834">
        <v>5910946</v>
      </c>
    </row>
    <row r="29" spans="1:7" ht="15">
      <c r="A29" s="833" t="s">
        <v>294</v>
      </c>
      <c r="B29" s="988" t="s">
        <v>682</v>
      </c>
      <c r="C29" s="988"/>
      <c r="D29" s="989"/>
      <c r="E29" s="989"/>
      <c r="F29" s="990"/>
      <c r="G29" s="834">
        <v>0</v>
      </c>
    </row>
    <row r="30" spans="1:7" ht="30" customHeight="1">
      <c r="A30" s="833" t="s">
        <v>295</v>
      </c>
      <c r="B30" s="988" t="s">
        <v>683</v>
      </c>
      <c r="C30" s="988"/>
      <c r="D30" s="989"/>
      <c r="E30" s="989"/>
      <c r="F30" s="990"/>
      <c r="G30" s="834"/>
    </row>
    <row r="31" spans="1:7" ht="15">
      <c r="A31" s="833" t="s">
        <v>296</v>
      </c>
      <c r="B31" s="988" t="s">
        <v>684</v>
      </c>
      <c r="C31" s="988"/>
      <c r="D31" s="989"/>
      <c r="E31" s="989"/>
      <c r="F31" s="990"/>
      <c r="G31" s="834">
        <v>94118</v>
      </c>
    </row>
    <row r="32" spans="1:7" ht="17.25" customHeight="1" thickBot="1">
      <c r="A32" s="835" t="s">
        <v>297</v>
      </c>
      <c r="B32" s="991" t="s">
        <v>685</v>
      </c>
      <c r="C32" s="991"/>
      <c r="D32" s="991"/>
      <c r="E32" s="991"/>
      <c r="F32" s="991"/>
      <c r="G32" s="834">
        <v>0</v>
      </c>
    </row>
    <row r="33" spans="1:7" ht="29.25" customHeight="1" thickBot="1">
      <c r="A33" s="836" t="s">
        <v>686</v>
      </c>
      <c r="B33" s="837"/>
      <c r="C33" s="838"/>
      <c r="D33" s="838"/>
      <c r="E33" s="838"/>
      <c r="F33" s="838"/>
      <c r="G33" s="839">
        <f>SUM(G27:G32)</f>
        <v>86940980</v>
      </c>
    </row>
    <row r="34" spans="1:6" ht="27" customHeight="1">
      <c r="A34" s="992" t="s">
        <v>687</v>
      </c>
      <c r="B34" s="992"/>
      <c r="C34" s="992"/>
      <c r="D34" s="992"/>
      <c r="E34" s="992"/>
      <c r="F34" s="992"/>
    </row>
  </sheetData>
  <sheetProtection/>
  <mergeCells count="32">
    <mergeCell ref="A1:G1"/>
    <mergeCell ref="D2:E2"/>
    <mergeCell ref="F2:G2"/>
    <mergeCell ref="F3:G3"/>
    <mergeCell ref="A4:F4"/>
    <mergeCell ref="B6:E6"/>
    <mergeCell ref="F6:G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A13:G13"/>
    <mergeCell ref="A15:A16"/>
    <mergeCell ref="B15:B16"/>
    <mergeCell ref="C15:F15"/>
    <mergeCell ref="G15:G16"/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7.625" style="20" customWidth="1"/>
    <col min="2" max="2" width="60.875" style="20" customWidth="1"/>
    <col min="3" max="3" width="25.625" style="20" customWidth="1"/>
    <col min="4" max="16384" width="9.375" style="20" customWidth="1"/>
  </cols>
  <sheetData>
    <row r="1" ht="15">
      <c r="C1" s="21"/>
    </row>
    <row r="2" spans="1:3" ht="27" customHeight="1">
      <c r="A2" s="1028" t="s">
        <v>71</v>
      </c>
      <c r="B2" s="1028"/>
      <c r="C2" s="1028"/>
    </row>
    <row r="3" spans="1:3" ht="24" customHeight="1">
      <c r="A3" s="1027" t="s">
        <v>788</v>
      </c>
      <c r="B3" s="1027"/>
      <c r="C3" s="1027"/>
    </row>
    <row r="4" spans="1:3" ht="24" customHeight="1">
      <c r="A4" s="688"/>
      <c r="B4" s="688"/>
      <c r="C4" s="688"/>
    </row>
    <row r="5" spans="1:3" ht="24" customHeight="1">
      <c r="A5" s="688"/>
      <c r="B5" s="688"/>
      <c r="C5" s="719" t="s">
        <v>787</v>
      </c>
    </row>
    <row r="6" spans="1:3" ht="15.75" customHeight="1" thickBot="1">
      <c r="A6" s="688"/>
      <c r="B6" s="688"/>
      <c r="C6" s="718" t="s">
        <v>734</v>
      </c>
    </row>
    <row r="7" spans="1:3" s="25" customFormat="1" ht="43.5" customHeight="1" thickBot="1">
      <c r="A7" s="22" t="s">
        <v>301</v>
      </c>
      <c r="B7" s="23" t="s">
        <v>291</v>
      </c>
      <c r="C7" s="24" t="s">
        <v>613</v>
      </c>
    </row>
    <row r="8" spans="1:3" ht="28.5" customHeight="1">
      <c r="A8" s="26" t="s">
        <v>292</v>
      </c>
      <c r="B8" s="27" t="s">
        <v>789</v>
      </c>
      <c r="C8" s="28">
        <f>C9+C10</f>
        <v>9361979</v>
      </c>
    </row>
    <row r="9" spans="1:3" ht="18" customHeight="1">
      <c r="A9" s="29" t="s">
        <v>293</v>
      </c>
      <c r="B9" s="30" t="s">
        <v>302</v>
      </c>
      <c r="C9" s="31">
        <v>9117059</v>
      </c>
    </row>
    <row r="10" spans="1:3" ht="18" customHeight="1">
      <c r="A10" s="29" t="s">
        <v>294</v>
      </c>
      <c r="B10" s="30" t="s">
        <v>303</v>
      </c>
      <c r="C10" s="31">
        <v>244920</v>
      </c>
    </row>
    <row r="11" spans="1:3" ht="18" customHeight="1" thickBot="1">
      <c r="A11" s="29" t="s">
        <v>295</v>
      </c>
      <c r="B11" s="32" t="s">
        <v>70</v>
      </c>
      <c r="C11" s="31">
        <f>C12-C8</f>
        <v>16665203</v>
      </c>
    </row>
    <row r="12" spans="1:3" ht="25.5" customHeight="1">
      <c r="A12" s="33" t="s">
        <v>296</v>
      </c>
      <c r="B12" s="34" t="s">
        <v>790</v>
      </c>
      <c r="C12" s="35">
        <f>C13+C14</f>
        <v>26027182</v>
      </c>
    </row>
    <row r="13" spans="1:3" ht="18" customHeight="1">
      <c r="A13" s="29" t="s">
        <v>297</v>
      </c>
      <c r="B13" s="30" t="s">
        <v>302</v>
      </c>
      <c r="C13" s="31">
        <v>25805152</v>
      </c>
    </row>
    <row r="14" spans="1:3" ht="18" customHeight="1" thickBot="1">
      <c r="A14" s="36" t="s">
        <v>298</v>
      </c>
      <c r="B14" s="37" t="s">
        <v>303</v>
      </c>
      <c r="C14" s="38">
        <v>222030</v>
      </c>
    </row>
  </sheetData>
  <sheetProtection/>
  <mergeCells count="2">
    <mergeCell ref="A3:C3"/>
    <mergeCell ref="A2:C2"/>
  </mergeCells>
  <conditionalFormatting sqref="C12">
    <cfRule type="cellIs" priority="1" dxfId="3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6.50390625" style="413" customWidth="1"/>
    <col min="2" max="2" width="54.00390625" style="415" customWidth="1"/>
    <col min="3" max="3" width="21.50390625" style="413" customWidth="1"/>
    <col min="4" max="4" width="14.875" style="413" hidden="1" customWidth="1"/>
    <col min="5" max="5" width="1.00390625" style="413" hidden="1" customWidth="1"/>
    <col min="6" max="6" width="22.125" style="413" customWidth="1"/>
    <col min="7" max="7" width="14.00390625" style="413" hidden="1" customWidth="1"/>
    <col min="8" max="16384" width="9.375" style="413" customWidth="1"/>
  </cols>
  <sheetData>
    <row r="1" spans="1:7" s="435" customFormat="1" ht="25.5" customHeight="1">
      <c r="A1" s="1029" t="s">
        <v>71</v>
      </c>
      <c r="B1" s="1029"/>
      <c r="C1" s="1029"/>
      <c r="D1" s="1029"/>
      <c r="E1" s="1029"/>
      <c r="F1" s="1029"/>
      <c r="G1" s="1029"/>
    </row>
    <row r="2" spans="1:7" s="436" customFormat="1" ht="18" customHeight="1">
      <c r="A2" s="1030" t="s">
        <v>793</v>
      </c>
      <c r="B2" s="1030"/>
      <c r="C2" s="1030"/>
      <c r="D2" s="1030"/>
      <c r="E2" s="1030"/>
      <c r="F2" s="1030"/>
      <c r="G2" s="1030"/>
    </row>
    <row r="3" spans="1:7" s="435" customFormat="1" ht="16.5" customHeight="1">
      <c r="A3" s="1031" t="s">
        <v>792</v>
      </c>
      <c r="B3" s="1031"/>
      <c r="C3" s="1031"/>
      <c r="D3" s="1031"/>
      <c r="E3" s="1031"/>
      <c r="F3" s="1031"/>
      <c r="G3" s="1031"/>
    </row>
    <row r="4" spans="1:7" s="435" customFormat="1" ht="16.5" customHeight="1">
      <c r="A4" s="689"/>
      <c r="B4" s="689"/>
      <c r="C4" s="689"/>
      <c r="D4" s="689"/>
      <c r="E4" s="689"/>
      <c r="F4" s="720" t="s">
        <v>791</v>
      </c>
      <c r="G4" s="689"/>
    </row>
    <row r="5" spans="1:7" s="415" customFormat="1" ht="13.5" customHeight="1" thickBot="1">
      <c r="A5" s="1032" t="s">
        <v>734</v>
      </c>
      <c r="B5" s="1032"/>
      <c r="C5" s="1032"/>
      <c r="D5" s="1032"/>
      <c r="E5" s="1032"/>
      <c r="F5" s="1032"/>
      <c r="G5" s="1032"/>
    </row>
    <row r="6" spans="1:7" ht="54" customHeight="1" thickBot="1">
      <c r="A6" s="437" t="s">
        <v>301</v>
      </c>
      <c r="B6" s="438" t="s">
        <v>291</v>
      </c>
      <c r="C6" s="439" t="s">
        <v>200</v>
      </c>
      <c r="D6" s="439" t="s">
        <v>201</v>
      </c>
      <c r="E6" s="440" t="s">
        <v>202</v>
      </c>
      <c r="F6" s="439" t="s">
        <v>203</v>
      </c>
      <c r="G6" s="439" t="s">
        <v>201</v>
      </c>
    </row>
    <row r="7" spans="1:7" s="422" customFormat="1" ht="18" customHeight="1">
      <c r="A7" s="441">
        <v>1</v>
      </c>
      <c r="B7" s="442" t="s">
        <v>78</v>
      </c>
      <c r="C7" s="621">
        <v>296751041</v>
      </c>
      <c r="D7" s="622"/>
      <c r="E7" s="623">
        <f>D7+C7</f>
        <v>296751041</v>
      </c>
      <c r="F7" s="624">
        <v>283584390</v>
      </c>
      <c r="G7" s="622"/>
    </row>
    <row r="8" spans="1:7" s="422" customFormat="1" ht="25.5" customHeight="1" thickBot="1">
      <c r="A8" s="425">
        <v>2</v>
      </c>
      <c r="B8" s="611" t="s">
        <v>79</v>
      </c>
      <c r="C8" s="625">
        <v>207232560</v>
      </c>
      <c r="D8" s="626"/>
      <c r="E8" s="627">
        <f>D8+C8</f>
        <v>207232560</v>
      </c>
      <c r="F8" s="628">
        <v>227231562</v>
      </c>
      <c r="G8" s="626"/>
    </row>
    <row r="9" spans="1:8" s="414" customFormat="1" ht="18" customHeight="1" thickBot="1">
      <c r="A9" s="615">
        <v>3</v>
      </c>
      <c r="B9" s="616" t="s">
        <v>73</v>
      </c>
      <c r="C9" s="629">
        <f>C7-C8</f>
        <v>89518481</v>
      </c>
      <c r="D9" s="629">
        <f>+D7+D8</f>
        <v>0</v>
      </c>
      <c r="E9" s="629">
        <v>20024</v>
      </c>
      <c r="F9" s="629">
        <f>+F7-F8</f>
        <v>56352828</v>
      </c>
      <c r="G9" s="629">
        <f>+G7-G8</f>
        <v>0</v>
      </c>
      <c r="H9" s="444"/>
    </row>
    <row r="10" spans="1:8" s="422" customFormat="1" ht="18" customHeight="1">
      <c r="A10" s="423">
        <v>4</v>
      </c>
      <c r="B10" s="446" t="s">
        <v>80</v>
      </c>
      <c r="C10" s="630">
        <v>39492757</v>
      </c>
      <c r="D10" s="631"/>
      <c r="E10" s="632">
        <f>D10+C10</f>
        <v>39492757</v>
      </c>
      <c r="F10" s="633">
        <v>21402108</v>
      </c>
      <c r="G10" s="631"/>
      <c r="H10" s="445"/>
    </row>
    <row r="11" spans="1:8" s="422" customFormat="1" ht="18" customHeight="1" thickBot="1">
      <c r="A11" s="427">
        <v>5</v>
      </c>
      <c r="B11" s="612" t="s">
        <v>81</v>
      </c>
      <c r="C11" s="634">
        <v>116400074</v>
      </c>
      <c r="D11" s="635"/>
      <c r="E11" s="636"/>
      <c r="F11" s="637">
        <v>54459617</v>
      </c>
      <c r="G11" s="635"/>
      <c r="H11" s="445"/>
    </row>
    <row r="12" spans="1:8" s="422" customFormat="1" ht="17.25" customHeight="1" thickBot="1">
      <c r="A12" s="615">
        <v>6</v>
      </c>
      <c r="B12" s="616" t="s">
        <v>82</v>
      </c>
      <c r="C12" s="629">
        <f>C10-C11</f>
        <v>-76907317</v>
      </c>
      <c r="D12" s="629">
        <f>+D9+D10+D11</f>
        <v>0</v>
      </c>
      <c r="E12" s="629"/>
      <c r="F12" s="629">
        <f>F10-F11</f>
        <v>-33057509</v>
      </c>
      <c r="G12" s="629">
        <f>G10-G11</f>
        <v>0</v>
      </c>
      <c r="H12" s="445"/>
    </row>
    <row r="13" spans="1:8" s="422" customFormat="1" ht="21.75" customHeight="1">
      <c r="A13" s="613">
        <v>7</v>
      </c>
      <c r="B13" s="614" t="s">
        <v>83</v>
      </c>
      <c r="C13" s="638">
        <f>C9+C12</f>
        <v>12611164</v>
      </c>
      <c r="D13" s="638">
        <f>D9+D12</f>
        <v>0</v>
      </c>
      <c r="E13" s="638">
        <f>E9+E12</f>
        <v>20024</v>
      </c>
      <c r="F13" s="638">
        <f>F9+F12</f>
        <v>23295319</v>
      </c>
      <c r="G13" s="638">
        <f>G9+G12</f>
        <v>0</v>
      </c>
      <c r="H13" s="445"/>
    </row>
    <row r="14" spans="1:8" s="422" customFormat="1" ht="18.75" customHeight="1" thickBot="1">
      <c r="A14" s="617">
        <v>8</v>
      </c>
      <c r="B14" s="618" t="s">
        <v>84</v>
      </c>
      <c r="C14" s="639">
        <v>0</v>
      </c>
      <c r="D14" s="640"/>
      <c r="E14" s="641"/>
      <c r="F14" s="642">
        <v>0</v>
      </c>
      <c r="G14" s="640"/>
      <c r="H14" s="445"/>
    </row>
    <row r="15" spans="1:8" s="620" customFormat="1" ht="27.75" customHeight="1" thickBot="1">
      <c r="A15" s="647">
        <v>9</v>
      </c>
      <c r="B15" s="648" t="s">
        <v>74</v>
      </c>
      <c r="C15" s="649">
        <f>C13</f>
        <v>12611164</v>
      </c>
      <c r="D15" s="649">
        <f>+D12+D13+D14</f>
        <v>0</v>
      </c>
      <c r="E15" s="649">
        <f>+E12+E13+E14</f>
        <v>20024</v>
      </c>
      <c r="F15" s="649">
        <f>F13</f>
        <v>23295319</v>
      </c>
      <c r="G15" s="649">
        <f>G13</f>
        <v>0</v>
      </c>
      <c r="H15" s="619"/>
    </row>
    <row r="16" spans="1:8" s="422" customFormat="1" ht="12.75">
      <c r="A16" s="423">
        <v>10</v>
      </c>
      <c r="B16" s="446" t="s">
        <v>85</v>
      </c>
      <c r="C16" s="630"/>
      <c r="D16" s="631"/>
      <c r="E16" s="632">
        <f>D16+C16</f>
        <v>0</v>
      </c>
      <c r="F16" s="633"/>
      <c r="G16" s="631"/>
      <c r="H16" s="445"/>
    </row>
    <row r="17" spans="1:7" s="422" customFormat="1" ht="18" customHeight="1">
      <c r="A17" s="425">
        <v>11</v>
      </c>
      <c r="B17" s="443" t="s">
        <v>222</v>
      </c>
      <c r="C17" s="625">
        <v>12611164</v>
      </c>
      <c r="D17" s="626"/>
      <c r="E17" s="627">
        <f>D17+C17</f>
        <v>12611164</v>
      </c>
      <c r="F17" s="628">
        <v>23295319</v>
      </c>
      <c r="G17" s="626"/>
    </row>
    <row r="18" spans="1:7" s="422" customFormat="1" ht="18" customHeight="1" thickBot="1">
      <c r="A18" s="447">
        <v>12</v>
      </c>
      <c r="B18" s="448" t="s">
        <v>223</v>
      </c>
      <c r="C18" s="643">
        <v>0</v>
      </c>
      <c r="D18" s="644"/>
      <c r="E18" s="645">
        <f>D18+C18</f>
        <v>0</v>
      </c>
      <c r="F18" s="646">
        <v>0</v>
      </c>
      <c r="G18" s="644"/>
    </row>
    <row r="21" ht="12.75">
      <c r="D21" s="416"/>
    </row>
    <row r="23" ht="12.75">
      <c r="B23" s="413"/>
    </row>
    <row r="24" ht="12.75" customHeight="1">
      <c r="B24" s="413"/>
    </row>
    <row r="25" ht="12.75">
      <c r="B25" s="413"/>
    </row>
    <row r="26" ht="12.75">
      <c r="B26" s="413"/>
    </row>
    <row r="27" ht="12.75">
      <c r="B27" s="413"/>
    </row>
  </sheetData>
  <sheetProtection/>
  <mergeCells count="4">
    <mergeCell ref="A1:G1"/>
    <mergeCell ref="A2:G2"/>
    <mergeCell ref="A3:G3"/>
    <mergeCell ref="A5:G5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1"/>
  <sheetViews>
    <sheetView workbookViewId="0" topLeftCell="A1">
      <selection activeCell="A2" sqref="A2"/>
    </sheetView>
  </sheetViews>
  <sheetFormatPr defaultColWidth="9.00390625" defaultRowHeight="12.75"/>
  <cols>
    <col min="1" max="1" width="7.00390625" style="586" customWidth="1"/>
    <col min="2" max="2" width="32.625" style="587" customWidth="1"/>
    <col min="3" max="3" width="23.50390625" style="587" customWidth="1"/>
    <col min="4" max="4" width="25.00390625" style="587" customWidth="1"/>
    <col min="5" max="5" width="14.50390625" style="587" customWidth="1"/>
    <col min="6" max="6" width="15.375" style="587" customWidth="1"/>
    <col min="7" max="7" width="13.625" style="587" customWidth="1"/>
    <col min="8" max="16384" width="9.375" style="587" customWidth="1"/>
  </cols>
  <sheetData>
    <row r="1" spans="1:7" ht="57" customHeight="1">
      <c r="A1" s="1033" t="s">
        <v>795</v>
      </c>
      <c r="B1" s="1033"/>
      <c r="C1" s="1033"/>
      <c r="D1" s="1033"/>
      <c r="E1" s="1033"/>
      <c r="F1" s="1033"/>
      <c r="G1" s="1033"/>
    </row>
    <row r="2" ht="13.5">
      <c r="G2" s="411"/>
    </row>
    <row r="3" spans="1:7" ht="27" customHeight="1">
      <c r="A3" s="598"/>
      <c r="B3" s="598"/>
      <c r="C3" s="598"/>
      <c r="D3" s="598"/>
      <c r="E3" s="598"/>
      <c r="F3" s="1042" t="s">
        <v>794</v>
      </c>
      <c r="G3" s="1042"/>
    </row>
    <row r="4" ht="13.5" thickBot="1">
      <c r="G4" s="721" t="s">
        <v>734</v>
      </c>
    </row>
    <row r="5" spans="1:7" ht="17.25" customHeight="1" thickBot="1">
      <c r="A5" s="1038" t="s">
        <v>301</v>
      </c>
      <c r="B5" s="1040" t="s">
        <v>69</v>
      </c>
      <c r="C5" s="1040" t="s">
        <v>73</v>
      </c>
      <c r="D5" s="1040" t="s">
        <v>86</v>
      </c>
      <c r="E5" s="1034" t="s">
        <v>77</v>
      </c>
      <c r="F5" s="1034"/>
      <c r="G5" s="1035"/>
    </row>
    <row r="6" spans="1:7" s="589" customFormat="1" ht="57.75" customHeight="1" thickBot="1">
      <c r="A6" s="1039"/>
      <c r="B6" s="1041"/>
      <c r="C6" s="1041"/>
      <c r="D6" s="1041"/>
      <c r="E6" s="588" t="s">
        <v>66</v>
      </c>
      <c r="F6" s="609" t="s">
        <v>87</v>
      </c>
      <c r="G6" s="610" t="s">
        <v>76</v>
      </c>
    </row>
    <row r="7" spans="1:7" s="593" customFormat="1" ht="15" customHeight="1" thickBot="1">
      <c r="A7" s="590">
        <v>1</v>
      </c>
      <c r="B7" s="591">
        <v>2</v>
      </c>
      <c r="C7" s="591">
        <v>3</v>
      </c>
      <c r="D7" s="591">
        <v>4</v>
      </c>
      <c r="E7" s="591" t="s">
        <v>75</v>
      </c>
      <c r="F7" s="591">
        <v>6</v>
      </c>
      <c r="G7" s="592">
        <v>7</v>
      </c>
    </row>
    <row r="8" spans="1:7" ht="15" customHeight="1">
      <c r="A8" s="596" t="s">
        <v>292</v>
      </c>
      <c r="B8" s="594" t="s">
        <v>72</v>
      </c>
      <c r="C8" s="599">
        <v>56352828</v>
      </c>
      <c r="D8" s="600">
        <v>-33057509</v>
      </c>
      <c r="E8" s="601">
        <f>C8+D8</f>
        <v>23295319</v>
      </c>
      <c r="F8" s="599">
        <v>23295319</v>
      </c>
      <c r="G8" s="602">
        <v>0</v>
      </c>
    </row>
    <row r="9" spans="1:7" ht="15" customHeight="1">
      <c r="A9" s="597" t="s">
        <v>293</v>
      </c>
      <c r="B9" s="595" t="s">
        <v>162</v>
      </c>
      <c r="C9" s="603">
        <v>-43893175</v>
      </c>
      <c r="D9" s="604">
        <v>45388860</v>
      </c>
      <c r="E9" s="601">
        <f>C9+D9</f>
        <v>1495685</v>
      </c>
      <c r="F9" s="603">
        <v>1495685</v>
      </c>
      <c r="G9" s="605">
        <v>0</v>
      </c>
    </row>
    <row r="10" spans="1:7" ht="15" customHeight="1" thickBot="1">
      <c r="A10" s="597" t="s">
        <v>294</v>
      </c>
      <c r="B10" s="595"/>
      <c r="C10" s="603"/>
      <c r="D10" s="603"/>
      <c r="E10" s="601"/>
      <c r="F10" s="603"/>
      <c r="G10" s="606"/>
    </row>
    <row r="11" spans="1:7" ht="15" customHeight="1" thickBot="1">
      <c r="A11" s="1036" t="s">
        <v>154</v>
      </c>
      <c r="B11" s="1037"/>
      <c r="C11" s="607">
        <f>SUM(C8:C10)</f>
        <v>12459653</v>
      </c>
      <c r="D11" s="607">
        <f>SUM(D8:D10)</f>
        <v>12331351</v>
      </c>
      <c r="E11" s="607">
        <f>SUM(E8:E10)</f>
        <v>24791004</v>
      </c>
      <c r="F11" s="607">
        <f>SUM(F8:F10)</f>
        <v>24791004</v>
      </c>
      <c r="G11" s="608">
        <f>SUM(G8:G10)</f>
        <v>0</v>
      </c>
    </row>
  </sheetData>
  <sheetProtection/>
  <mergeCells count="8">
    <mergeCell ref="A1:G1"/>
    <mergeCell ref="E5:G5"/>
    <mergeCell ref="A11:B11"/>
    <mergeCell ref="A5:A6"/>
    <mergeCell ref="B5:B6"/>
    <mergeCell ref="C5:C6"/>
    <mergeCell ref="D5:D6"/>
    <mergeCell ref="F3:G3"/>
  </mergeCells>
  <printOptions horizontalCentered="1"/>
  <pageMargins left="0.7874015748031497" right="0.7874015748031497" top="1.5748031496062993" bottom="0.984251968503937" header="0.7874015748031497" footer="0.7874015748031497"/>
  <pageSetup fitToHeight="1" fitToWidth="1" horizontalDpi="300" verticalDpi="300" orientation="landscape" paperSize="9" r:id="rId1"/>
  <headerFooter alignWithMargins="0">
    <oddHeader>&amp;C&amp;"Times New Roman CE,Félkövér"&amp;12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46"/>
  <sheetViews>
    <sheetView zoomScalePageLayoutView="0" workbookViewId="0" topLeftCell="A1">
      <selection activeCell="A6" sqref="A6:E6"/>
    </sheetView>
  </sheetViews>
  <sheetFormatPr defaultColWidth="9.00390625" defaultRowHeight="12.75"/>
  <cols>
    <col min="1" max="1" width="6.50390625" style="415" customWidth="1"/>
    <col min="2" max="2" width="57.00390625" style="415" customWidth="1"/>
    <col min="3" max="5" width="16.00390625" style="413" customWidth="1"/>
    <col min="6" max="16384" width="9.375" style="413" customWidth="1"/>
  </cols>
  <sheetData>
    <row r="1" spans="1:5" s="412" customFormat="1" ht="29.25" customHeight="1">
      <c r="A1" s="1029" t="s">
        <v>71</v>
      </c>
      <c r="B1" s="1029"/>
      <c r="C1" s="1029"/>
      <c r="D1" s="1029"/>
      <c r="E1" s="1029"/>
    </row>
    <row r="2" spans="1:5" s="412" customFormat="1" ht="21" customHeight="1">
      <c r="A2" s="1030" t="s">
        <v>797</v>
      </c>
      <c r="B2" s="1030"/>
      <c r="C2" s="1030"/>
      <c r="D2" s="1030"/>
      <c r="E2" s="1030"/>
    </row>
    <row r="3" spans="1:5" s="412" customFormat="1" ht="23.25" customHeight="1">
      <c r="A3" s="1031" t="s">
        <v>792</v>
      </c>
      <c r="B3" s="1031"/>
      <c r="C3" s="1031"/>
      <c r="D3" s="1031"/>
      <c r="E3" s="1031"/>
    </row>
    <row r="4" spans="1:5" s="412" customFormat="1" ht="23.25" customHeight="1">
      <c r="A4" s="689"/>
      <c r="B4" s="689"/>
      <c r="C4" s="689"/>
      <c r="D4" s="689"/>
      <c r="E4" s="689"/>
    </row>
    <row r="5" spans="1:5" s="412" customFormat="1" ht="23.25" customHeight="1">
      <c r="A5" s="689"/>
      <c r="B5" s="689"/>
      <c r="C5" s="689"/>
      <c r="D5" s="1052" t="s">
        <v>866</v>
      </c>
      <c r="E5" s="1052"/>
    </row>
    <row r="6" spans="1:5" ht="13.5" customHeight="1" thickBot="1">
      <c r="A6" s="1051" t="s">
        <v>734</v>
      </c>
      <c r="B6" s="1051"/>
      <c r="C6" s="1051"/>
      <c r="D6" s="1051"/>
      <c r="E6" s="1051"/>
    </row>
    <row r="7" spans="1:5" s="418" customFormat="1" ht="28.5" customHeight="1">
      <c r="A7" s="1043" t="s">
        <v>598</v>
      </c>
      <c r="B7" s="1045" t="s">
        <v>291</v>
      </c>
      <c r="C7" s="417" t="s">
        <v>207</v>
      </c>
      <c r="D7" s="417" t="s">
        <v>208</v>
      </c>
      <c r="E7" s="1047" t="s">
        <v>209</v>
      </c>
    </row>
    <row r="8" spans="1:5" s="418" customFormat="1" ht="12.75">
      <c r="A8" s="1044"/>
      <c r="B8" s="1046"/>
      <c r="C8" s="1049" t="s">
        <v>210</v>
      </c>
      <c r="D8" s="1050"/>
      <c r="E8" s="1048"/>
    </row>
    <row r="9" spans="1:5" s="422" customFormat="1" ht="15" customHeight="1" thickBot="1">
      <c r="A9" s="419">
        <v>1</v>
      </c>
      <c r="B9" s="420">
        <v>2</v>
      </c>
      <c r="C9" s="420">
        <v>3</v>
      </c>
      <c r="D9" s="420">
        <v>4</v>
      </c>
      <c r="E9" s="421">
        <v>5</v>
      </c>
    </row>
    <row r="10" spans="1:5" s="422" customFormat="1" ht="12.75">
      <c r="A10" s="423">
        <v>1</v>
      </c>
      <c r="B10" s="424" t="s">
        <v>428</v>
      </c>
      <c r="C10" s="630">
        <v>56062080</v>
      </c>
      <c r="D10" s="630">
        <v>60587537</v>
      </c>
      <c r="E10" s="693">
        <v>58809751</v>
      </c>
    </row>
    <row r="11" spans="1:5" s="422" customFormat="1" ht="12.75">
      <c r="A11" s="425">
        <v>2</v>
      </c>
      <c r="B11" s="426" t="s">
        <v>211</v>
      </c>
      <c r="C11" s="625">
        <v>14800000</v>
      </c>
      <c r="D11" s="625">
        <v>15419077</v>
      </c>
      <c r="E11" s="694">
        <v>14702279</v>
      </c>
    </row>
    <row r="12" spans="1:5" s="422" customFormat="1" ht="12.75">
      <c r="A12" s="425">
        <v>3</v>
      </c>
      <c r="B12" s="426" t="s">
        <v>796</v>
      </c>
      <c r="C12" s="625">
        <v>66766700</v>
      </c>
      <c r="D12" s="625">
        <v>69857800</v>
      </c>
      <c r="E12" s="694">
        <v>63042288</v>
      </c>
    </row>
    <row r="13" spans="1:5" s="422" customFormat="1" ht="12.75">
      <c r="A13" s="425">
        <v>4</v>
      </c>
      <c r="B13" s="426" t="s">
        <v>487</v>
      </c>
      <c r="C13" s="625">
        <v>5300000</v>
      </c>
      <c r="D13" s="625">
        <v>7413780</v>
      </c>
      <c r="E13" s="694">
        <v>4333335</v>
      </c>
    </row>
    <row r="14" spans="1:5" s="422" customFormat="1" ht="12.75">
      <c r="A14" s="425">
        <v>5</v>
      </c>
      <c r="B14" s="426" t="s">
        <v>493</v>
      </c>
      <c r="C14" s="625">
        <v>59615946</v>
      </c>
      <c r="D14" s="625">
        <v>55485098</v>
      </c>
      <c r="E14" s="694">
        <v>55121329</v>
      </c>
    </row>
    <row r="15" spans="1:5" s="422" customFormat="1" ht="12.75">
      <c r="A15" s="425">
        <v>6</v>
      </c>
      <c r="B15" s="426" t="s">
        <v>503</v>
      </c>
      <c r="C15" s="625">
        <v>26458831</v>
      </c>
      <c r="D15" s="625">
        <v>25239061</v>
      </c>
      <c r="E15" s="694">
        <v>17087173</v>
      </c>
    </row>
    <row r="16" spans="1:5" s="422" customFormat="1" ht="12.75">
      <c r="A16" s="427">
        <v>7</v>
      </c>
      <c r="B16" s="428" t="s">
        <v>511</v>
      </c>
      <c r="C16" s="634">
        <v>5307800</v>
      </c>
      <c r="D16" s="634">
        <v>12307625</v>
      </c>
      <c r="E16" s="695">
        <v>9835407</v>
      </c>
    </row>
    <row r="17" spans="1:5" s="422" customFormat="1" ht="13.5" thickBot="1">
      <c r="A17" s="425">
        <v>8</v>
      </c>
      <c r="B17" s="426" t="s">
        <v>517</v>
      </c>
      <c r="C17" s="625">
        <v>0</v>
      </c>
      <c r="D17" s="625">
        <v>4300000</v>
      </c>
      <c r="E17" s="694">
        <v>4300000</v>
      </c>
    </row>
    <row r="18" spans="1:5" s="431" customFormat="1" ht="21.75" thickBot="1">
      <c r="A18" s="429">
        <v>9</v>
      </c>
      <c r="B18" s="430" t="s">
        <v>0</v>
      </c>
      <c r="C18" s="696">
        <f>SUM(C10:C17)</f>
        <v>234311357</v>
      </c>
      <c r="D18" s="696">
        <f>SUM(D10:D17)</f>
        <v>250609978</v>
      </c>
      <c r="E18" s="696">
        <f>SUM(E10:E17)</f>
        <v>227231562</v>
      </c>
    </row>
    <row r="19" spans="1:5" s="431" customFormat="1" ht="15">
      <c r="A19" s="427">
        <v>10</v>
      </c>
      <c r="B19" s="428" t="s">
        <v>692</v>
      </c>
      <c r="C19" s="697">
        <v>0</v>
      </c>
      <c r="D19" s="697">
        <v>5000000</v>
      </c>
      <c r="E19" s="698">
        <v>5000000</v>
      </c>
    </row>
    <row r="20" spans="1:5" s="431" customFormat="1" ht="15">
      <c r="A20" s="427">
        <v>11</v>
      </c>
      <c r="B20" s="428" t="s">
        <v>603</v>
      </c>
      <c r="C20" s="697">
        <v>4110757</v>
      </c>
      <c r="D20" s="697">
        <v>4110757</v>
      </c>
      <c r="E20" s="698">
        <v>4110757</v>
      </c>
    </row>
    <row r="21" spans="1:5" s="431" customFormat="1" ht="15">
      <c r="A21" s="427">
        <v>12</v>
      </c>
      <c r="B21" s="428" t="s">
        <v>533</v>
      </c>
      <c r="C21" s="697">
        <v>45365338</v>
      </c>
      <c r="D21" s="697">
        <v>45348860</v>
      </c>
      <c r="E21" s="698">
        <v>45348860</v>
      </c>
    </row>
    <row r="22" spans="1:5" s="431" customFormat="1" ht="15.75" thickBot="1">
      <c r="A22" s="427">
        <v>13</v>
      </c>
      <c r="B22" s="428" t="s">
        <v>693</v>
      </c>
      <c r="C22" s="697">
        <v>0</v>
      </c>
      <c r="D22" s="697">
        <v>0</v>
      </c>
      <c r="E22" s="698">
        <v>0</v>
      </c>
    </row>
    <row r="23" spans="1:5" s="431" customFormat="1" ht="15.75" thickBot="1">
      <c r="A23" s="429">
        <v>14</v>
      </c>
      <c r="B23" s="430" t="s">
        <v>694</v>
      </c>
      <c r="C23" s="696">
        <f>SUM(C19:C22)</f>
        <v>49476095</v>
      </c>
      <c r="D23" s="696">
        <f>SUM(D19:D22)</f>
        <v>54459617</v>
      </c>
      <c r="E23" s="696">
        <f>SUM(E19:E22)</f>
        <v>54459617</v>
      </c>
    </row>
    <row r="24" spans="1:5" s="431" customFormat="1" ht="15.75" thickBot="1">
      <c r="A24" s="429">
        <v>15</v>
      </c>
      <c r="B24" s="430" t="s">
        <v>695</v>
      </c>
      <c r="C24" s="696">
        <f>C18+C23</f>
        <v>283787452</v>
      </c>
      <c r="D24" s="696">
        <f>D18+D23</f>
        <v>305069595</v>
      </c>
      <c r="E24" s="696">
        <f>E18+E23</f>
        <v>281691179</v>
      </c>
    </row>
    <row r="25" spans="1:5" s="708" customFormat="1" ht="29.25" customHeight="1" thickBot="1">
      <c r="A25" s="705">
        <v>16</v>
      </c>
      <c r="B25" s="706" t="s">
        <v>696</v>
      </c>
      <c r="C25" s="707">
        <f>SUM(C24:C24)</f>
        <v>283787452</v>
      </c>
      <c r="D25" s="707">
        <f>SUM(D24:D24)</f>
        <v>305069595</v>
      </c>
      <c r="E25" s="707">
        <f>SUM(E24:E24)</f>
        <v>281691179</v>
      </c>
    </row>
    <row r="26" spans="1:5" s="422" customFormat="1" ht="12.75">
      <c r="A26" s="423">
        <v>17</v>
      </c>
      <c r="B26" s="424" t="s">
        <v>599</v>
      </c>
      <c r="C26" s="699">
        <v>120646534</v>
      </c>
      <c r="D26" s="699">
        <v>120696567</v>
      </c>
      <c r="E26" s="700">
        <v>120696567</v>
      </c>
    </row>
    <row r="27" spans="1:5" s="422" customFormat="1" ht="12.75">
      <c r="A27" s="425">
        <v>18</v>
      </c>
      <c r="B27" s="426" t="s">
        <v>604</v>
      </c>
      <c r="C27" s="701">
        <v>40131024</v>
      </c>
      <c r="D27" s="701">
        <v>44505977</v>
      </c>
      <c r="E27" s="702">
        <v>44505977</v>
      </c>
    </row>
    <row r="28" spans="1:5" s="422" customFormat="1" ht="12.75">
      <c r="A28" s="423">
        <v>19</v>
      </c>
      <c r="B28" s="426" t="s">
        <v>605</v>
      </c>
      <c r="C28" s="701">
        <v>0</v>
      </c>
      <c r="D28" s="701">
        <v>191000</v>
      </c>
      <c r="E28" s="702">
        <v>191000</v>
      </c>
    </row>
    <row r="29" spans="1:5" s="422" customFormat="1" ht="12.75">
      <c r="A29" s="425">
        <v>20</v>
      </c>
      <c r="B29" s="426" t="s">
        <v>378</v>
      </c>
      <c r="C29" s="701">
        <v>81460000</v>
      </c>
      <c r="D29" s="701">
        <v>83434897</v>
      </c>
      <c r="E29" s="702">
        <v>83434897</v>
      </c>
    </row>
    <row r="30" spans="1:5" s="422" customFormat="1" ht="12.75">
      <c r="A30" s="423">
        <v>21</v>
      </c>
      <c r="B30" s="426" t="s">
        <v>390</v>
      </c>
      <c r="C30" s="701">
        <v>28888730</v>
      </c>
      <c r="D30" s="701">
        <v>30531046</v>
      </c>
      <c r="E30" s="702">
        <v>30457949</v>
      </c>
    </row>
    <row r="31" spans="1:5" s="422" customFormat="1" ht="12.75">
      <c r="A31" s="425">
        <v>22</v>
      </c>
      <c r="B31" s="426" t="s">
        <v>406</v>
      </c>
      <c r="C31" s="701">
        <v>0</v>
      </c>
      <c r="D31" s="701">
        <v>2908000</v>
      </c>
      <c r="E31" s="702">
        <v>2908000</v>
      </c>
    </row>
    <row r="32" spans="1:5" s="422" customFormat="1" ht="12.75">
      <c r="A32" s="423">
        <v>23</v>
      </c>
      <c r="B32" s="426" t="s">
        <v>410</v>
      </c>
      <c r="C32" s="701">
        <v>50000</v>
      </c>
      <c r="D32" s="701">
        <v>1400000</v>
      </c>
      <c r="E32" s="702">
        <v>1390000</v>
      </c>
    </row>
    <row r="33" spans="1:5" s="422" customFormat="1" ht="13.5" thickBot="1">
      <c r="A33" s="425">
        <v>24</v>
      </c>
      <c r="B33" s="426" t="s">
        <v>414</v>
      </c>
      <c r="C33" s="697">
        <v>0</v>
      </c>
      <c r="D33" s="697">
        <v>0</v>
      </c>
      <c r="E33" s="698">
        <v>0</v>
      </c>
    </row>
    <row r="34" spans="1:5" s="422" customFormat="1" ht="21.75" thickBot="1">
      <c r="A34" s="429">
        <v>25</v>
      </c>
      <c r="B34" s="430" t="s">
        <v>697</v>
      </c>
      <c r="C34" s="703">
        <f>C26+C27+C28+C29+C30+C32+C33</f>
        <v>271176288</v>
      </c>
      <c r="D34" s="703">
        <f>D26+D27+D28+D29+D30+D32+D33+D31</f>
        <v>283667487</v>
      </c>
      <c r="E34" s="703">
        <f>E26+E27+E28+E29+E30+E32+E33+E31</f>
        <v>283584390</v>
      </c>
    </row>
    <row r="35" spans="1:5" s="422" customFormat="1" ht="12.75">
      <c r="A35" s="441">
        <v>26</v>
      </c>
      <c r="B35" s="869" t="s">
        <v>606</v>
      </c>
      <c r="C35" s="870">
        <v>12611164</v>
      </c>
      <c r="D35" s="870">
        <v>12613000</v>
      </c>
      <c r="E35" s="871">
        <v>12613000</v>
      </c>
    </row>
    <row r="36" spans="1:5" s="422" customFormat="1" ht="12.75">
      <c r="A36" s="425">
        <v>27</v>
      </c>
      <c r="B36" s="426" t="s">
        <v>423</v>
      </c>
      <c r="C36" s="701">
        <v>0</v>
      </c>
      <c r="D36" s="701">
        <v>3789108</v>
      </c>
      <c r="E36" s="702">
        <v>3789108</v>
      </c>
    </row>
    <row r="37" spans="1:5" s="422" customFormat="1" ht="13.5" thickBot="1">
      <c r="A37" s="447">
        <v>28</v>
      </c>
      <c r="B37" s="872" t="s">
        <v>419</v>
      </c>
      <c r="C37" s="873">
        <v>0</v>
      </c>
      <c r="D37" s="873">
        <v>5000000</v>
      </c>
      <c r="E37" s="874">
        <v>5000000</v>
      </c>
    </row>
    <row r="38" spans="1:5" s="422" customFormat="1" ht="13.5" thickBot="1">
      <c r="A38" s="429">
        <v>29</v>
      </c>
      <c r="B38" s="430" t="s">
        <v>698</v>
      </c>
      <c r="C38" s="703">
        <f>SUM(,C35:C37)</f>
        <v>12611164</v>
      </c>
      <c r="D38" s="703">
        <f>SUM(,D35:D37)</f>
        <v>21402108</v>
      </c>
      <c r="E38" s="703">
        <f>SUM(,E35:E37)</f>
        <v>21402108</v>
      </c>
    </row>
    <row r="39" spans="1:5" s="431" customFormat="1" ht="15.75" thickBot="1">
      <c r="A39" s="432">
        <v>30</v>
      </c>
      <c r="B39" s="433" t="s">
        <v>699</v>
      </c>
      <c r="C39" s="704">
        <f>C34+C38</f>
        <v>283787452</v>
      </c>
      <c r="D39" s="704">
        <f>D34+D38</f>
        <v>305069595</v>
      </c>
      <c r="E39" s="704">
        <f>E34+E38</f>
        <v>304986498</v>
      </c>
    </row>
    <row r="40" spans="1:5" s="422" customFormat="1" ht="27" customHeight="1" thickBot="1">
      <c r="A40" s="709">
        <v>31</v>
      </c>
      <c r="B40" s="710" t="s">
        <v>700</v>
      </c>
      <c r="C40" s="711">
        <f>C39</f>
        <v>283787452</v>
      </c>
      <c r="D40" s="711">
        <f>D39</f>
        <v>305069595</v>
      </c>
      <c r="E40" s="711">
        <f>E39</f>
        <v>304986498</v>
      </c>
    </row>
    <row r="41" spans="1:5" s="422" customFormat="1" ht="27" customHeight="1" thickBot="1">
      <c r="A41" s="434">
        <v>32</v>
      </c>
      <c r="B41" s="430" t="s">
        <v>701</v>
      </c>
      <c r="C41" s="703">
        <f>C34-C18</f>
        <v>36864931</v>
      </c>
      <c r="D41" s="703">
        <f>D34-D18</f>
        <v>33057509</v>
      </c>
      <c r="E41" s="703">
        <f>E34-E18</f>
        <v>56352828</v>
      </c>
    </row>
    <row r="42" spans="1:5" s="422" customFormat="1" ht="27" customHeight="1" thickBot="1">
      <c r="A42" s="434">
        <v>33</v>
      </c>
      <c r="B42" s="430" t="s">
        <v>702</v>
      </c>
      <c r="C42" s="703">
        <f>C38-C23</f>
        <v>-36864931</v>
      </c>
      <c r="D42" s="703">
        <f>D38-D23</f>
        <v>-33057509</v>
      </c>
      <c r="E42" s="703">
        <f>E38-E23</f>
        <v>-33057509</v>
      </c>
    </row>
    <row r="43" spans="1:5" s="715" customFormat="1" ht="27" customHeight="1" thickBot="1">
      <c r="A43" s="712">
        <v>34</v>
      </c>
      <c r="B43" s="713" t="s">
        <v>703</v>
      </c>
      <c r="C43" s="716"/>
      <c r="D43" s="716"/>
      <c r="E43" s="714">
        <f>E41+E42</f>
        <v>23295319</v>
      </c>
    </row>
    <row r="46" ht="12.75">
      <c r="C46" s="416"/>
    </row>
  </sheetData>
  <sheetProtection/>
  <mergeCells count="9">
    <mergeCell ref="A7:A8"/>
    <mergeCell ref="B7:B8"/>
    <mergeCell ref="E7:E8"/>
    <mergeCell ref="C8:D8"/>
    <mergeCell ref="A1:E1"/>
    <mergeCell ref="A2:E2"/>
    <mergeCell ref="A3:E3"/>
    <mergeCell ref="A6:E6"/>
    <mergeCell ref="D5:E5"/>
  </mergeCells>
  <printOptions horizontalCentered="1"/>
  <pageMargins left="0.3937007874015748" right="0.6299212598425197" top="0.35433070866141736" bottom="0.3937007874015748" header="0.5905511811023623" footer="0.7874015748031497"/>
  <pageSetup horizontalDpi="300" verticalDpi="3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46"/>
  <sheetViews>
    <sheetView zoomScalePageLayoutView="0" workbookViewId="0" topLeftCell="A1">
      <selection activeCell="A6" sqref="A6:E6"/>
    </sheetView>
  </sheetViews>
  <sheetFormatPr defaultColWidth="9.00390625" defaultRowHeight="12.75"/>
  <cols>
    <col min="1" max="1" width="6.50390625" style="415" customWidth="1"/>
    <col min="2" max="2" width="61.625" style="415" customWidth="1"/>
    <col min="3" max="5" width="16.00390625" style="413" customWidth="1"/>
    <col min="6" max="16384" width="9.375" style="413" customWidth="1"/>
  </cols>
  <sheetData>
    <row r="1" spans="1:5" s="412" customFormat="1" ht="29.25" customHeight="1">
      <c r="A1" s="1029" t="s">
        <v>798</v>
      </c>
      <c r="B1" s="1029"/>
      <c r="C1" s="1029"/>
      <c r="D1" s="1029"/>
      <c r="E1" s="1029"/>
    </row>
    <row r="2" spans="1:5" s="412" customFormat="1" ht="21" customHeight="1">
      <c r="A2" s="1030" t="s">
        <v>797</v>
      </c>
      <c r="B2" s="1030"/>
      <c r="C2" s="1030"/>
      <c r="D2" s="1030"/>
      <c r="E2" s="1030"/>
    </row>
    <row r="3" spans="1:5" s="412" customFormat="1" ht="23.25" customHeight="1">
      <c r="A3" s="1031" t="s">
        <v>792</v>
      </c>
      <c r="B3" s="1031"/>
      <c r="C3" s="1031"/>
      <c r="D3" s="1031"/>
      <c r="E3" s="1031"/>
    </row>
    <row r="4" spans="1:5" s="412" customFormat="1" ht="23.25" customHeight="1">
      <c r="A4" s="689"/>
      <c r="B4" s="689"/>
      <c r="C4" s="689"/>
      <c r="D4" s="689"/>
      <c r="E4" s="689"/>
    </row>
    <row r="5" spans="1:5" s="412" customFormat="1" ht="23.25" customHeight="1">
      <c r="A5" s="689"/>
      <c r="B5" s="689"/>
      <c r="C5" s="689"/>
      <c r="D5" s="1052" t="s">
        <v>867</v>
      </c>
      <c r="E5" s="1052"/>
    </row>
    <row r="6" spans="1:5" ht="13.5" customHeight="1" thickBot="1">
      <c r="A6" s="1051" t="s">
        <v>734</v>
      </c>
      <c r="B6" s="1051"/>
      <c r="C6" s="1051"/>
      <c r="D6" s="1051"/>
      <c r="E6" s="1051"/>
    </row>
    <row r="7" spans="1:5" s="418" customFormat="1" ht="28.5" customHeight="1">
      <c r="A7" s="1043" t="s">
        <v>598</v>
      </c>
      <c r="B7" s="1045" t="s">
        <v>291</v>
      </c>
      <c r="C7" s="417" t="s">
        <v>207</v>
      </c>
      <c r="D7" s="417" t="s">
        <v>208</v>
      </c>
      <c r="E7" s="1047" t="s">
        <v>209</v>
      </c>
    </row>
    <row r="8" spans="1:5" s="418" customFormat="1" ht="12.75">
      <c r="A8" s="1044"/>
      <c r="B8" s="1046"/>
      <c r="C8" s="1049" t="s">
        <v>210</v>
      </c>
      <c r="D8" s="1050"/>
      <c r="E8" s="1048"/>
    </row>
    <row r="9" spans="1:5" s="422" customFormat="1" ht="15" customHeight="1" thickBot="1">
      <c r="A9" s="419">
        <v>1</v>
      </c>
      <c r="B9" s="420">
        <v>2</v>
      </c>
      <c r="C9" s="420">
        <v>3</v>
      </c>
      <c r="D9" s="420">
        <v>4</v>
      </c>
      <c r="E9" s="421">
        <v>5</v>
      </c>
    </row>
    <row r="10" spans="1:5" s="422" customFormat="1" ht="12.75">
      <c r="A10" s="423">
        <v>1</v>
      </c>
      <c r="B10" s="424" t="s">
        <v>428</v>
      </c>
      <c r="C10" s="630">
        <v>60612573</v>
      </c>
      <c r="D10" s="630">
        <v>33012961</v>
      </c>
      <c r="E10" s="693">
        <v>32694215</v>
      </c>
    </row>
    <row r="11" spans="1:5" s="422" customFormat="1" ht="12.75">
      <c r="A11" s="425">
        <v>2</v>
      </c>
      <c r="B11" s="426" t="s">
        <v>211</v>
      </c>
      <c r="C11" s="625">
        <v>8556643</v>
      </c>
      <c r="D11" s="625">
        <v>9037608</v>
      </c>
      <c r="E11" s="694">
        <v>8844709</v>
      </c>
    </row>
    <row r="12" spans="1:5" s="422" customFormat="1" ht="12.75">
      <c r="A12" s="425">
        <v>3</v>
      </c>
      <c r="B12" s="426" t="s">
        <v>796</v>
      </c>
      <c r="C12" s="625">
        <v>7361437</v>
      </c>
      <c r="D12" s="625">
        <v>7395603</v>
      </c>
      <c r="E12" s="694">
        <v>6414551</v>
      </c>
    </row>
    <row r="13" spans="1:5" s="422" customFormat="1" ht="12.75">
      <c r="A13" s="425">
        <v>4</v>
      </c>
      <c r="B13" s="426" t="s">
        <v>487</v>
      </c>
      <c r="C13" s="625">
        <v>0</v>
      </c>
      <c r="D13" s="625">
        <v>0</v>
      </c>
      <c r="E13" s="694">
        <v>0</v>
      </c>
    </row>
    <row r="14" spans="1:5" s="422" customFormat="1" ht="12.75">
      <c r="A14" s="425">
        <v>5</v>
      </c>
      <c r="B14" s="426" t="s">
        <v>493</v>
      </c>
      <c r="C14" s="625">
        <v>0</v>
      </c>
      <c r="D14" s="625">
        <v>75869</v>
      </c>
      <c r="E14" s="694">
        <v>75869</v>
      </c>
    </row>
    <row r="15" spans="1:5" s="422" customFormat="1" ht="12.75">
      <c r="A15" s="425">
        <v>6</v>
      </c>
      <c r="B15" s="426" t="s">
        <v>503</v>
      </c>
      <c r="C15" s="625">
        <v>1457165</v>
      </c>
      <c r="D15" s="625">
        <v>1669165</v>
      </c>
      <c r="E15" s="694">
        <v>1665180</v>
      </c>
    </row>
    <row r="16" spans="1:5" s="422" customFormat="1" ht="12.75">
      <c r="A16" s="427">
        <v>7</v>
      </c>
      <c r="B16" s="428" t="s">
        <v>511</v>
      </c>
      <c r="C16" s="634">
        <v>0</v>
      </c>
      <c r="D16" s="634">
        <v>0</v>
      </c>
      <c r="E16" s="695">
        <v>0</v>
      </c>
    </row>
    <row r="17" spans="1:5" s="422" customFormat="1" ht="13.5" thickBot="1">
      <c r="A17" s="425">
        <v>8</v>
      </c>
      <c r="B17" s="426" t="s">
        <v>517</v>
      </c>
      <c r="C17" s="625">
        <v>0</v>
      </c>
      <c r="D17" s="625">
        <v>0</v>
      </c>
      <c r="E17" s="694">
        <v>0</v>
      </c>
    </row>
    <row r="18" spans="1:5" s="431" customFormat="1" ht="21.75" thickBot="1">
      <c r="A18" s="429">
        <v>9</v>
      </c>
      <c r="B18" s="430" t="s">
        <v>0</v>
      </c>
      <c r="C18" s="696">
        <f>SUM(C10:C17)</f>
        <v>77987818</v>
      </c>
      <c r="D18" s="696">
        <f>SUM(D10:D17)</f>
        <v>51191206</v>
      </c>
      <c r="E18" s="696">
        <f>SUM(E10:E17)</f>
        <v>49694524</v>
      </c>
    </row>
    <row r="19" spans="1:5" s="431" customFormat="1" ht="15">
      <c r="A19" s="427">
        <v>10</v>
      </c>
      <c r="B19" s="428" t="s">
        <v>692</v>
      </c>
      <c r="C19" s="697">
        <v>0</v>
      </c>
      <c r="D19" s="697">
        <v>0</v>
      </c>
      <c r="E19" s="698">
        <v>0</v>
      </c>
    </row>
    <row r="20" spans="1:5" s="431" customFormat="1" ht="15">
      <c r="A20" s="427">
        <v>11</v>
      </c>
      <c r="B20" s="428" t="s">
        <v>603</v>
      </c>
      <c r="C20" s="697">
        <v>0</v>
      </c>
      <c r="D20" s="697">
        <v>0</v>
      </c>
      <c r="E20" s="698">
        <v>0</v>
      </c>
    </row>
    <row r="21" spans="1:5" s="431" customFormat="1" ht="15">
      <c r="A21" s="427">
        <v>12</v>
      </c>
      <c r="B21" s="428" t="s">
        <v>533</v>
      </c>
      <c r="C21" s="697">
        <v>0</v>
      </c>
      <c r="D21" s="697">
        <v>0</v>
      </c>
      <c r="E21" s="698">
        <v>0</v>
      </c>
    </row>
    <row r="22" spans="1:5" s="431" customFormat="1" ht="15.75" thickBot="1">
      <c r="A22" s="427">
        <v>13</v>
      </c>
      <c r="B22" s="428" t="s">
        <v>693</v>
      </c>
      <c r="C22" s="697">
        <v>0</v>
      </c>
      <c r="D22" s="697">
        <v>0</v>
      </c>
      <c r="E22" s="698">
        <v>0</v>
      </c>
    </row>
    <row r="23" spans="1:5" s="431" customFormat="1" ht="15.75" thickBot="1">
      <c r="A23" s="429">
        <v>14</v>
      </c>
      <c r="B23" s="430" t="s">
        <v>694</v>
      </c>
      <c r="C23" s="696">
        <f>SUM(C19:C22)</f>
        <v>0</v>
      </c>
      <c r="D23" s="696">
        <f>SUM(D19:D22)</f>
        <v>0</v>
      </c>
      <c r="E23" s="696">
        <f>SUM(E19:E22)</f>
        <v>0</v>
      </c>
    </row>
    <row r="24" spans="1:5" s="431" customFormat="1" ht="15.75" thickBot="1">
      <c r="A24" s="429">
        <v>15</v>
      </c>
      <c r="B24" s="430" t="s">
        <v>695</v>
      </c>
      <c r="C24" s="696">
        <f>C18+C23</f>
        <v>77987818</v>
      </c>
      <c r="D24" s="696">
        <f>D18+D23</f>
        <v>51191206</v>
      </c>
      <c r="E24" s="696">
        <f>E18+E23</f>
        <v>49694524</v>
      </c>
    </row>
    <row r="25" spans="1:5" s="708" customFormat="1" ht="29.25" customHeight="1" thickBot="1">
      <c r="A25" s="705">
        <v>16</v>
      </c>
      <c r="B25" s="706" t="s">
        <v>696</v>
      </c>
      <c r="C25" s="707">
        <f>SUM(C24:C24)</f>
        <v>77987818</v>
      </c>
      <c r="D25" s="707">
        <f>SUM(D24:D24)</f>
        <v>51191206</v>
      </c>
      <c r="E25" s="707">
        <f>SUM(E24:E24)</f>
        <v>49694524</v>
      </c>
    </row>
    <row r="26" spans="1:5" s="422" customFormat="1" ht="12.75">
      <c r="A26" s="423">
        <v>17</v>
      </c>
      <c r="B26" s="424" t="s">
        <v>599</v>
      </c>
      <c r="C26" s="699">
        <v>0</v>
      </c>
      <c r="D26" s="699">
        <v>0</v>
      </c>
      <c r="E26" s="700">
        <v>0</v>
      </c>
    </row>
    <row r="27" spans="1:5" s="422" customFormat="1" ht="12.75">
      <c r="A27" s="425">
        <v>18</v>
      </c>
      <c r="B27" s="426" t="s">
        <v>604</v>
      </c>
      <c r="C27" s="701">
        <v>2563740</v>
      </c>
      <c r="D27" s="701">
        <v>5664346</v>
      </c>
      <c r="E27" s="702">
        <v>5664346</v>
      </c>
    </row>
    <row r="28" spans="1:5" s="422" customFormat="1" ht="12.75">
      <c r="A28" s="423">
        <v>19</v>
      </c>
      <c r="B28" s="426" t="s">
        <v>605</v>
      </c>
      <c r="C28" s="701">
        <v>0</v>
      </c>
      <c r="D28" s="701">
        <v>0</v>
      </c>
      <c r="E28" s="702">
        <v>0</v>
      </c>
    </row>
    <row r="29" spans="1:5" s="422" customFormat="1" ht="12.75">
      <c r="A29" s="425">
        <v>20</v>
      </c>
      <c r="B29" s="426" t="s">
        <v>378</v>
      </c>
      <c r="C29" s="701">
        <v>0</v>
      </c>
      <c r="D29" s="701">
        <v>0</v>
      </c>
      <c r="E29" s="702">
        <v>0</v>
      </c>
    </row>
    <row r="30" spans="1:5" s="422" customFormat="1" ht="12.75">
      <c r="A30" s="423">
        <v>21</v>
      </c>
      <c r="B30" s="426" t="s">
        <v>390</v>
      </c>
      <c r="C30" s="701">
        <v>20000</v>
      </c>
      <c r="D30" s="701">
        <v>131000</v>
      </c>
      <c r="E30" s="702">
        <v>130003</v>
      </c>
    </row>
    <row r="31" spans="1:5" s="422" customFormat="1" ht="12.75">
      <c r="A31" s="425">
        <v>22</v>
      </c>
      <c r="B31" s="426" t="s">
        <v>406</v>
      </c>
      <c r="C31" s="701">
        <v>0</v>
      </c>
      <c r="D31" s="701">
        <v>7000</v>
      </c>
      <c r="E31" s="702">
        <v>7000</v>
      </c>
    </row>
    <row r="32" spans="1:5" s="422" customFormat="1" ht="12.75">
      <c r="A32" s="423">
        <v>23</v>
      </c>
      <c r="B32" s="426" t="s">
        <v>410</v>
      </c>
      <c r="C32" s="701">
        <v>0</v>
      </c>
      <c r="D32" s="701">
        <v>0</v>
      </c>
      <c r="E32" s="702">
        <v>0</v>
      </c>
    </row>
    <row r="33" spans="1:5" s="422" customFormat="1" ht="13.5" thickBot="1">
      <c r="A33" s="425">
        <v>24</v>
      </c>
      <c r="B33" s="426" t="s">
        <v>414</v>
      </c>
      <c r="C33" s="697">
        <v>0</v>
      </c>
      <c r="D33" s="697">
        <v>0</v>
      </c>
      <c r="E33" s="698">
        <v>0</v>
      </c>
    </row>
    <row r="34" spans="1:5" s="422" customFormat="1" ht="21.75" thickBot="1">
      <c r="A34" s="429">
        <v>25</v>
      </c>
      <c r="B34" s="430" t="s">
        <v>697</v>
      </c>
      <c r="C34" s="703">
        <f>C26+C27+C28+C29+C30+C32+C33</f>
        <v>2583740</v>
      </c>
      <c r="D34" s="703">
        <f>D26+D27+D28+D29+D30+D32+D33+D31</f>
        <v>5802346</v>
      </c>
      <c r="E34" s="703">
        <f>E26+E27+E28+E29+E30+E32+E33+E31</f>
        <v>5801349</v>
      </c>
    </row>
    <row r="35" spans="1:5" s="422" customFormat="1" ht="12.75">
      <c r="A35" s="423">
        <v>26</v>
      </c>
      <c r="B35" s="428" t="s">
        <v>606</v>
      </c>
      <c r="C35" s="699">
        <v>38740</v>
      </c>
      <c r="D35" s="699">
        <v>40000</v>
      </c>
      <c r="E35" s="700">
        <v>40000</v>
      </c>
    </row>
    <row r="36" spans="1:5" s="422" customFormat="1" ht="12.75">
      <c r="A36" s="425">
        <v>27</v>
      </c>
      <c r="B36" s="426" t="s">
        <v>533</v>
      </c>
      <c r="C36" s="701">
        <v>45365338</v>
      </c>
      <c r="D36" s="701">
        <v>45348860</v>
      </c>
      <c r="E36" s="702">
        <v>45348860</v>
      </c>
    </row>
    <row r="37" spans="1:5" s="422" customFormat="1" ht="13.5" thickBot="1">
      <c r="A37" s="447">
        <v>28</v>
      </c>
      <c r="B37" s="872" t="s">
        <v>419</v>
      </c>
      <c r="C37" s="873">
        <v>0</v>
      </c>
      <c r="D37" s="873">
        <v>0</v>
      </c>
      <c r="E37" s="874">
        <v>0</v>
      </c>
    </row>
    <row r="38" spans="1:5" s="422" customFormat="1" ht="13.5" thickBot="1">
      <c r="A38" s="429">
        <v>29</v>
      </c>
      <c r="B38" s="430" t="s">
        <v>698</v>
      </c>
      <c r="C38" s="703">
        <f>SUM(,C35:C37)</f>
        <v>45404078</v>
      </c>
      <c r="D38" s="703">
        <f>SUM(,D35:D37)</f>
        <v>45388860</v>
      </c>
      <c r="E38" s="703">
        <f>SUM(,E35:E37)</f>
        <v>45388860</v>
      </c>
    </row>
    <row r="39" spans="1:5" s="431" customFormat="1" ht="15.75" thickBot="1">
      <c r="A39" s="432">
        <v>30</v>
      </c>
      <c r="B39" s="433" t="s">
        <v>699</v>
      </c>
      <c r="C39" s="704">
        <f>C34+C38</f>
        <v>47987818</v>
      </c>
      <c r="D39" s="704">
        <f>D34+D38</f>
        <v>51191206</v>
      </c>
      <c r="E39" s="704">
        <f>E34+E38</f>
        <v>51190209</v>
      </c>
    </row>
    <row r="40" spans="1:5" s="422" customFormat="1" ht="27" customHeight="1" thickBot="1">
      <c r="A40" s="709">
        <v>31</v>
      </c>
      <c r="B40" s="710" t="s">
        <v>700</v>
      </c>
      <c r="C40" s="711">
        <f>C39</f>
        <v>47987818</v>
      </c>
      <c r="D40" s="711">
        <f>D39</f>
        <v>51191206</v>
      </c>
      <c r="E40" s="711">
        <f>E39</f>
        <v>51190209</v>
      </c>
    </row>
    <row r="41" spans="1:5" s="422" customFormat="1" ht="27" customHeight="1" thickBot="1">
      <c r="A41" s="434">
        <v>32</v>
      </c>
      <c r="B41" s="430" t="s">
        <v>701</v>
      </c>
      <c r="C41" s="703">
        <f>C34-C18</f>
        <v>-75404078</v>
      </c>
      <c r="D41" s="703">
        <f>D34-D18</f>
        <v>-45388860</v>
      </c>
      <c r="E41" s="703">
        <f>E34-E18</f>
        <v>-43893175</v>
      </c>
    </row>
    <row r="42" spans="1:5" s="422" customFormat="1" ht="27" customHeight="1" thickBot="1">
      <c r="A42" s="434">
        <v>33</v>
      </c>
      <c r="B42" s="430" t="s">
        <v>702</v>
      </c>
      <c r="C42" s="703">
        <f>C38-C23</f>
        <v>45404078</v>
      </c>
      <c r="D42" s="703">
        <f>D38-D23</f>
        <v>45388860</v>
      </c>
      <c r="E42" s="703">
        <f>E38-E23</f>
        <v>45388860</v>
      </c>
    </row>
    <row r="43" spans="1:5" s="715" customFormat="1" ht="27" customHeight="1" thickBot="1">
      <c r="A43" s="712">
        <v>34</v>
      </c>
      <c r="B43" s="713" t="s">
        <v>703</v>
      </c>
      <c r="C43" s="716"/>
      <c r="D43" s="716"/>
      <c r="E43" s="714">
        <f>E41+E42</f>
        <v>1495685</v>
      </c>
    </row>
    <row r="46" ht="12.75">
      <c r="C46" s="416"/>
    </row>
  </sheetData>
  <sheetProtection/>
  <mergeCells count="9">
    <mergeCell ref="A1:E1"/>
    <mergeCell ref="A2:E2"/>
    <mergeCell ref="A3:E3"/>
    <mergeCell ref="D5:E5"/>
    <mergeCell ref="A6:E6"/>
    <mergeCell ref="A7:A8"/>
    <mergeCell ref="B7:B8"/>
    <mergeCell ref="E7:E8"/>
    <mergeCell ref="C8:D8"/>
  </mergeCells>
  <printOptions horizontalCentered="1"/>
  <pageMargins left="0.3937007874015748" right="0.6299212598425197" top="0.35433070866141736" bottom="0.3937007874015748" header="0.5905511811023623" footer="0.7874015748031497"/>
  <pageSetup horizontalDpi="300" verticalDpi="3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46"/>
  <sheetViews>
    <sheetView zoomScalePageLayoutView="0" workbookViewId="0" topLeftCell="A1">
      <selection activeCell="D5" sqref="D5:E5"/>
    </sheetView>
  </sheetViews>
  <sheetFormatPr defaultColWidth="9.00390625" defaultRowHeight="12.75"/>
  <cols>
    <col min="1" max="1" width="6.50390625" style="415" customWidth="1"/>
    <col min="2" max="2" width="60.00390625" style="415" customWidth="1"/>
    <col min="3" max="4" width="16.00390625" style="413" hidden="1" customWidth="1"/>
    <col min="5" max="5" width="36.875" style="413" customWidth="1"/>
    <col min="6" max="16384" width="9.375" style="413" customWidth="1"/>
  </cols>
  <sheetData>
    <row r="1" spans="1:5" s="412" customFormat="1" ht="29.25" customHeight="1">
      <c r="A1" s="1029" t="s">
        <v>799</v>
      </c>
      <c r="B1" s="1029"/>
      <c r="C1" s="1029"/>
      <c r="D1" s="1029"/>
      <c r="E1" s="1029"/>
    </row>
    <row r="2" spans="1:5" s="412" customFormat="1" ht="21" customHeight="1">
      <c r="A2" s="1030" t="s">
        <v>800</v>
      </c>
      <c r="B2" s="1030"/>
      <c r="C2" s="1030"/>
      <c r="D2" s="1030"/>
      <c r="E2" s="1030"/>
    </row>
    <row r="3" spans="1:5" s="412" customFormat="1" ht="23.25" customHeight="1">
      <c r="A3" s="1031" t="s">
        <v>792</v>
      </c>
      <c r="B3" s="1031"/>
      <c r="C3" s="1031"/>
      <c r="D3" s="1031"/>
      <c r="E3" s="1031"/>
    </row>
    <row r="4" spans="1:5" s="412" customFormat="1" ht="23.25" customHeight="1">
      <c r="A4" s="689"/>
      <c r="B4" s="689"/>
      <c r="C4" s="689"/>
      <c r="D4" s="689"/>
      <c r="E4" s="689"/>
    </row>
    <row r="5" spans="1:5" s="412" customFormat="1" ht="23.25" customHeight="1">
      <c r="A5" s="689"/>
      <c r="B5" s="689"/>
      <c r="C5" s="689"/>
      <c r="D5" s="1052" t="s">
        <v>868</v>
      </c>
      <c r="E5" s="1052"/>
    </row>
    <row r="6" spans="1:5" ht="13.5" customHeight="1" thickBot="1">
      <c r="A6" s="1051" t="s">
        <v>734</v>
      </c>
      <c r="B6" s="1051"/>
      <c r="C6" s="1051"/>
      <c r="D6" s="1051"/>
      <c r="E6" s="1051"/>
    </row>
    <row r="7" spans="1:5" s="418" customFormat="1" ht="28.5" customHeight="1">
      <c r="A7" s="1043" t="s">
        <v>598</v>
      </c>
      <c r="B7" s="1045" t="s">
        <v>291</v>
      </c>
      <c r="C7" s="417" t="s">
        <v>207</v>
      </c>
      <c r="D7" s="417" t="s">
        <v>208</v>
      </c>
      <c r="E7" s="1047" t="s">
        <v>209</v>
      </c>
    </row>
    <row r="8" spans="1:5" s="418" customFormat="1" ht="12.75">
      <c r="A8" s="1044"/>
      <c r="B8" s="1046"/>
      <c r="C8" s="1049" t="s">
        <v>210</v>
      </c>
      <c r="D8" s="1050"/>
      <c r="E8" s="1048"/>
    </row>
    <row r="9" spans="1:5" s="422" customFormat="1" ht="15" customHeight="1" thickBot="1">
      <c r="A9" s="419">
        <v>1</v>
      </c>
      <c r="B9" s="420">
        <v>2</v>
      </c>
      <c r="C9" s="420">
        <v>3</v>
      </c>
      <c r="D9" s="420">
        <v>4</v>
      </c>
      <c r="E9" s="421">
        <v>5</v>
      </c>
    </row>
    <row r="10" spans="1:5" s="422" customFormat="1" ht="12.75">
      <c r="A10" s="423">
        <v>1</v>
      </c>
      <c r="B10" s="424" t="s">
        <v>428</v>
      </c>
      <c r="C10" s="630">
        <v>56062080</v>
      </c>
      <c r="D10" s="630">
        <v>60587537</v>
      </c>
      <c r="E10" s="693">
        <v>91503966</v>
      </c>
    </row>
    <row r="11" spans="1:5" s="422" customFormat="1" ht="12.75">
      <c r="A11" s="425">
        <v>2</v>
      </c>
      <c r="B11" s="426" t="s">
        <v>211</v>
      </c>
      <c r="C11" s="625">
        <v>14800000</v>
      </c>
      <c r="D11" s="625">
        <v>15419077</v>
      </c>
      <c r="E11" s="694">
        <v>23546988</v>
      </c>
    </row>
    <row r="12" spans="1:5" s="422" customFormat="1" ht="12.75">
      <c r="A12" s="425">
        <v>3</v>
      </c>
      <c r="B12" s="426" t="s">
        <v>796</v>
      </c>
      <c r="C12" s="625">
        <v>66766700</v>
      </c>
      <c r="D12" s="625">
        <v>69857800</v>
      </c>
      <c r="E12" s="694">
        <v>69456839</v>
      </c>
    </row>
    <row r="13" spans="1:5" s="422" customFormat="1" ht="12.75">
      <c r="A13" s="425">
        <v>4</v>
      </c>
      <c r="B13" s="426" t="s">
        <v>487</v>
      </c>
      <c r="C13" s="625">
        <v>5300000</v>
      </c>
      <c r="D13" s="625">
        <v>7413780</v>
      </c>
      <c r="E13" s="694">
        <v>4333335</v>
      </c>
    </row>
    <row r="14" spans="1:5" s="422" customFormat="1" ht="12.75">
      <c r="A14" s="425">
        <v>5</v>
      </c>
      <c r="B14" s="426" t="s">
        <v>493</v>
      </c>
      <c r="C14" s="625">
        <v>59615946</v>
      </c>
      <c r="D14" s="625">
        <v>55485098</v>
      </c>
      <c r="E14" s="694">
        <v>55197198</v>
      </c>
    </row>
    <row r="15" spans="1:5" s="422" customFormat="1" ht="12.75">
      <c r="A15" s="425">
        <v>6</v>
      </c>
      <c r="B15" s="426" t="s">
        <v>503</v>
      </c>
      <c r="C15" s="625">
        <v>26458831</v>
      </c>
      <c r="D15" s="625">
        <v>25239061</v>
      </c>
      <c r="E15" s="694">
        <v>18752353</v>
      </c>
    </row>
    <row r="16" spans="1:5" s="422" customFormat="1" ht="12.75">
      <c r="A16" s="427">
        <v>7</v>
      </c>
      <c r="B16" s="428" t="s">
        <v>511</v>
      </c>
      <c r="C16" s="634">
        <v>5307800</v>
      </c>
      <c r="D16" s="634">
        <v>12307625</v>
      </c>
      <c r="E16" s="695">
        <v>9835407</v>
      </c>
    </row>
    <row r="17" spans="1:5" s="422" customFormat="1" ht="13.5" thickBot="1">
      <c r="A17" s="425">
        <v>8</v>
      </c>
      <c r="B17" s="426" t="s">
        <v>517</v>
      </c>
      <c r="C17" s="625">
        <v>0</v>
      </c>
      <c r="D17" s="625">
        <v>4300000</v>
      </c>
      <c r="E17" s="694">
        <v>4300000</v>
      </c>
    </row>
    <row r="18" spans="1:5" s="431" customFormat="1" ht="21.75" thickBot="1">
      <c r="A18" s="429">
        <v>9</v>
      </c>
      <c r="B18" s="430" t="s">
        <v>0</v>
      </c>
      <c r="C18" s="696">
        <f>SUM(C10:C17)</f>
        <v>234311357</v>
      </c>
      <c r="D18" s="696">
        <f>SUM(D10:D17)</f>
        <v>250609978</v>
      </c>
      <c r="E18" s="696">
        <f>SUM(E10:E17)</f>
        <v>276926086</v>
      </c>
    </row>
    <row r="19" spans="1:5" s="431" customFormat="1" ht="15">
      <c r="A19" s="427">
        <v>10</v>
      </c>
      <c r="B19" s="428" t="s">
        <v>692</v>
      </c>
      <c r="C19" s="697">
        <v>0</v>
      </c>
      <c r="D19" s="697">
        <v>5000000</v>
      </c>
      <c r="E19" s="698">
        <v>5000000</v>
      </c>
    </row>
    <row r="20" spans="1:5" s="431" customFormat="1" ht="15">
      <c r="A20" s="427">
        <v>11</v>
      </c>
      <c r="B20" s="428" t="s">
        <v>603</v>
      </c>
      <c r="C20" s="697">
        <v>4110757</v>
      </c>
      <c r="D20" s="697">
        <v>4110757</v>
      </c>
      <c r="E20" s="698">
        <v>4110757</v>
      </c>
    </row>
    <row r="21" spans="1:5" s="431" customFormat="1" ht="15">
      <c r="A21" s="427">
        <v>12</v>
      </c>
      <c r="B21" s="428" t="s">
        <v>533</v>
      </c>
      <c r="C21" s="697">
        <v>45365338</v>
      </c>
      <c r="D21" s="697">
        <v>45348860</v>
      </c>
      <c r="E21" s="698">
        <v>0</v>
      </c>
    </row>
    <row r="22" spans="1:5" s="431" customFormat="1" ht="15.75" thickBot="1">
      <c r="A22" s="427">
        <v>13</v>
      </c>
      <c r="B22" s="428" t="s">
        <v>693</v>
      </c>
      <c r="C22" s="697">
        <v>0</v>
      </c>
      <c r="D22" s="697">
        <v>0</v>
      </c>
      <c r="E22" s="698">
        <v>0</v>
      </c>
    </row>
    <row r="23" spans="1:5" s="431" customFormat="1" ht="15.75" thickBot="1">
      <c r="A23" s="429">
        <v>14</v>
      </c>
      <c r="B23" s="430" t="s">
        <v>694</v>
      </c>
      <c r="C23" s="696">
        <f>SUM(C19:C22)</f>
        <v>49476095</v>
      </c>
      <c r="D23" s="696">
        <f>SUM(D19:D22)</f>
        <v>54459617</v>
      </c>
      <c r="E23" s="696">
        <f>SUM(E19:E22)</f>
        <v>9110757</v>
      </c>
    </row>
    <row r="24" spans="1:5" s="431" customFormat="1" ht="15.75" thickBot="1">
      <c r="A24" s="429">
        <v>15</v>
      </c>
      <c r="B24" s="430" t="s">
        <v>695</v>
      </c>
      <c r="C24" s="696">
        <f>C18+C23</f>
        <v>283787452</v>
      </c>
      <c r="D24" s="696">
        <f>D18+D23</f>
        <v>305069595</v>
      </c>
      <c r="E24" s="696">
        <f>E18+E23</f>
        <v>286036843</v>
      </c>
    </row>
    <row r="25" spans="1:5" s="708" customFormat="1" ht="29.25" customHeight="1" thickBot="1">
      <c r="A25" s="705">
        <v>16</v>
      </c>
      <c r="B25" s="706" t="s">
        <v>696</v>
      </c>
      <c r="C25" s="707">
        <f>SUM(C24:C24)</f>
        <v>283787452</v>
      </c>
      <c r="D25" s="707">
        <f>SUM(D24:D24)</f>
        <v>305069595</v>
      </c>
      <c r="E25" s="707">
        <f>SUM(E24:E24)</f>
        <v>286036843</v>
      </c>
    </row>
    <row r="26" spans="1:5" s="422" customFormat="1" ht="12.75">
      <c r="A26" s="423">
        <v>17</v>
      </c>
      <c r="B26" s="424" t="s">
        <v>599</v>
      </c>
      <c r="C26" s="699">
        <v>120646534</v>
      </c>
      <c r="D26" s="699">
        <v>120696567</v>
      </c>
      <c r="E26" s="700">
        <v>120696567</v>
      </c>
    </row>
    <row r="27" spans="1:5" s="422" customFormat="1" ht="12.75">
      <c r="A27" s="425">
        <v>18</v>
      </c>
      <c r="B27" s="426" t="s">
        <v>604</v>
      </c>
      <c r="C27" s="701">
        <v>40131024</v>
      </c>
      <c r="D27" s="701">
        <v>44505977</v>
      </c>
      <c r="E27" s="702">
        <v>50170323</v>
      </c>
    </row>
    <row r="28" spans="1:5" s="422" customFormat="1" ht="12.75">
      <c r="A28" s="423">
        <v>19</v>
      </c>
      <c r="B28" s="426" t="s">
        <v>605</v>
      </c>
      <c r="C28" s="701">
        <v>0</v>
      </c>
      <c r="D28" s="701">
        <v>191000</v>
      </c>
      <c r="E28" s="702">
        <v>191000</v>
      </c>
    </row>
    <row r="29" spans="1:5" s="422" customFormat="1" ht="12.75">
      <c r="A29" s="425">
        <v>20</v>
      </c>
      <c r="B29" s="426" t="s">
        <v>378</v>
      </c>
      <c r="C29" s="701">
        <v>81460000</v>
      </c>
      <c r="D29" s="701">
        <v>83434897</v>
      </c>
      <c r="E29" s="702">
        <v>83434897</v>
      </c>
    </row>
    <row r="30" spans="1:5" s="422" customFormat="1" ht="12.75">
      <c r="A30" s="423">
        <v>21</v>
      </c>
      <c r="B30" s="426" t="s">
        <v>390</v>
      </c>
      <c r="C30" s="701">
        <v>28888730</v>
      </c>
      <c r="D30" s="701">
        <v>30531046</v>
      </c>
      <c r="E30" s="702">
        <v>30587952</v>
      </c>
    </row>
    <row r="31" spans="1:5" s="422" customFormat="1" ht="12.75">
      <c r="A31" s="425">
        <v>22</v>
      </c>
      <c r="B31" s="426" t="s">
        <v>406</v>
      </c>
      <c r="C31" s="701">
        <v>0</v>
      </c>
      <c r="D31" s="701">
        <v>2908000</v>
      </c>
      <c r="E31" s="702">
        <v>2915000</v>
      </c>
    </row>
    <row r="32" spans="1:5" s="422" customFormat="1" ht="12.75">
      <c r="A32" s="423">
        <v>23</v>
      </c>
      <c r="B32" s="426" t="s">
        <v>410</v>
      </c>
      <c r="C32" s="701">
        <v>50000</v>
      </c>
      <c r="D32" s="701">
        <v>1400000</v>
      </c>
      <c r="E32" s="702">
        <v>1390000</v>
      </c>
    </row>
    <row r="33" spans="1:5" s="422" customFormat="1" ht="13.5" thickBot="1">
      <c r="A33" s="425">
        <v>24</v>
      </c>
      <c r="B33" s="426" t="s">
        <v>414</v>
      </c>
      <c r="C33" s="697">
        <v>0</v>
      </c>
      <c r="D33" s="697">
        <v>0</v>
      </c>
      <c r="E33" s="698">
        <v>0</v>
      </c>
    </row>
    <row r="34" spans="1:5" s="422" customFormat="1" ht="21.75" thickBot="1">
      <c r="A34" s="429">
        <v>25</v>
      </c>
      <c r="B34" s="430" t="s">
        <v>697</v>
      </c>
      <c r="C34" s="703">
        <f>C26+C27+C28+C29+C30+C32+C33</f>
        <v>271176288</v>
      </c>
      <c r="D34" s="703">
        <f>D26+D27+D28+D29+D30+D32+D33+D31</f>
        <v>283667487</v>
      </c>
      <c r="E34" s="703">
        <f>E26+E27+E28+E29+E30+E32+E33+E31</f>
        <v>289385739</v>
      </c>
    </row>
    <row r="35" spans="1:5" s="422" customFormat="1" ht="12.75">
      <c r="A35" s="441">
        <v>26</v>
      </c>
      <c r="B35" s="869" t="s">
        <v>606</v>
      </c>
      <c r="C35" s="870">
        <v>12611164</v>
      </c>
      <c r="D35" s="870">
        <v>12613000</v>
      </c>
      <c r="E35" s="871">
        <v>12653000</v>
      </c>
    </row>
    <row r="36" spans="1:5" s="422" customFormat="1" ht="12.75">
      <c r="A36" s="425">
        <v>27</v>
      </c>
      <c r="B36" s="426" t="s">
        <v>423</v>
      </c>
      <c r="C36" s="701">
        <v>0</v>
      </c>
      <c r="D36" s="701">
        <v>3789108</v>
      </c>
      <c r="E36" s="702">
        <v>3789108</v>
      </c>
    </row>
    <row r="37" spans="1:5" s="422" customFormat="1" ht="13.5" thickBot="1">
      <c r="A37" s="447">
        <v>28</v>
      </c>
      <c r="B37" s="872" t="s">
        <v>419</v>
      </c>
      <c r="C37" s="873">
        <v>0</v>
      </c>
      <c r="D37" s="873">
        <v>5000000</v>
      </c>
      <c r="E37" s="874">
        <v>5000000</v>
      </c>
    </row>
    <row r="38" spans="1:5" s="422" customFormat="1" ht="13.5" thickBot="1">
      <c r="A38" s="429">
        <v>29</v>
      </c>
      <c r="B38" s="430" t="s">
        <v>698</v>
      </c>
      <c r="C38" s="703">
        <f>SUM(,C35:C37)</f>
        <v>12611164</v>
      </c>
      <c r="D38" s="703">
        <f>SUM(,D35:D37)</f>
        <v>21402108</v>
      </c>
      <c r="E38" s="703">
        <f>SUM(,E35:E37)</f>
        <v>21442108</v>
      </c>
    </row>
    <row r="39" spans="1:5" s="431" customFormat="1" ht="15.75" thickBot="1">
      <c r="A39" s="432">
        <v>30</v>
      </c>
      <c r="B39" s="433" t="s">
        <v>699</v>
      </c>
      <c r="C39" s="704">
        <f>C34+C38</f>
        <v>283787452</v>
      </c>
      <c r="D39" s="704">
        <f>D34+D38</f>
        <v>305069595</v>
      </c>
      <c r="E39" s="704">
        <f>E34+E38</f>
        <v>310827847</v>
      </c>
    </row>
    <row r="40" spans="1:5" s="422" customFormat="1" ht="27" customHeight="1" thickBot="1">
      <c r="A40" s="709">
        <v>31</v>
      </c>
      <c r="B40" s="710" t="s">
        <v>700</v>
      </c>
      <c r="C40" s="711">
        <f>C39</f>
        <v>283787452</v>
      </c>
      <c r="D40" s="711">
        <f>D39</f>
        <v>305069595</v>
      </c>
      <c r="E40" s="711">
        <f>E39</f>
        <v>310827847</v>
      </c>
    </row>
    <row r="41" spans="1:5" s="422" customFormat="1" ht="27" customHeight="1" thickBot="1">
      <c r="A41" s="434">
        <v>32</v>
      </c>
      <c r="B41" s="430" t="s">
        <v>701</v>
      </c>
      <c r="C41" s="703">
        <f>C34-C18</f>
        <v>36864931</v>
      </c>
      <c r="D41" s="703">
        <f>D34-D18</f>
        <v>33057509</v>
      </c>
      <c r="E41" s="703">
        <f>E34-E18</f>
        <v>12459653</v>
      </c>
    </row>
    <row r="42" spans="1:5" s="422" customFormat="1" ht="27" customHeight="1" thickBot="1">
      <c r="A42" s="434">
        <v>33</v>
      </c>
      <c r="B42" s="430" t="s">
        <v>702</v>
      </c>
      <c r="C42" s="703">
        <f>C38-C23</f>
        <v>-36864931</v>
      </c>
      <c r="D42" s="703">
        <f>D38-D23</f>
        <v>-33057509</v>
      </c>
      <c r="E42" s="703">
        <f>E38-E23</f>
        <v>12331351</v>
      </c>
    </row>
    <row r="43" spans="1:5" s="715" customFormat="1" ht="27" customHeight="1" thickBot="1">
      <c r="A43" s="712">
        <v>34</v>
      </c>
      <c r="B43" s="713" t="s">
        <v>703</v>
      </c>
      <c r="C43" s="716"/>
      <c r="D43" s="716"/>
      <c r="E43" s="714">
        <f>E41+E42</f>
        <v>24791004</v>
      </c>
    </row>
    <row r="46" ht="12.75">
      <c r="C46" s="416"/>
    </row>
  </sheetData>
  <sheetProtection/>
  <mergeCells count="9">
    <mergeCell ref="A1:E1"/>
    <mergeCell ref="A2:E2"/>
    <mergeCell ref="A3:E3"/>
    <mergeCell ref="D5:E5"/>
    <mergeCell ref="A6:E6"/>
    <mergeCell ref="A7:A8"/>
    <mergeCell ref="B7:B8"/>
    <mergeCell ref="E7:E8"/>
    <mergeCell ref="C8:D8"/>
  </mergeCells>
  <printOptions horizontalCentered="1"/>
  <pageMargins left="0.3937007874015748" right="0.6299212598425197" top="0.35433070866141736" bottom="0.3937007874015748" header="0.5905511811023623" footer="0.7874015748031497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7"/>
  <sheetViews>
    <sheetView view="pageBreakPreview" zoomScaleSheetLayoutView="100" zoomScalePageLayoutView="0" workbookViewId="0" topLeftCell="A1">
      <selection activeCell="A36" sqref="A36:IV36"/>
    </sheetView>
  </sheetViews>
  <sheetFormatPr defaultColWidth="10.625" defaultRowHeight="12.75"/>
  <cols>
    <col min="1" max="1" width="7.125" style="151" customWidth="1"/>
    <col min="2" max="2" width="55.50390625" style="151" customWidth="1"/>
    <col min="3" max="3" width="16.50390625" style="151" customWidth="1"/>
    <col min="4" max="4" width="15.375" style="151" customWidth="1"/>
    <col min="5" max="5" width="14.50390625" style="151" customWidth="1"/>
    <col min="6" max="16384" width="10.625" style="151" customWidth="1"/>
  </cols>
  <sheetData>
    <row r="1" spans="1:5" ht="30" customHeight="1">
      <c r="A1" s="918" t="s">
        <v>354</v>
      </c>
      <c r="B1" s="918"/>
      <c r="C1" s="918"/>
      <c r="D1" s="918"/>
      <c r="E1" s="918"/>
    </row>
    <row r="2" spans="1:5" ht="18" customHeight="1">
      <c r="A2" s="919" t="s">
        <v>180</v>
      </c>
      <c r="B2" s="919"/>
      <c r="C2" s="919"/>
      <c r="D2" s="919"/>
      <c r="E2" s="919"/>
    </row>
    <row r="3" spans="1:5" ht="17.25" customHeight="1">
      <c r="A3" s="153"/>
      <c r="B3" s="154"/>
      <c r="C3" s="152"/>
      <c r="D3" s="920" t="s">
        <v>617</v>
      </c>
      <c r="E3" s="920"/>
    </row>
    <row r="4" spans="1:5" ht="13.5" thickBot="1">
      <c r="A4" s="155"/>
      <c r="B4" s="155"/>
      <c r="C4" s="156"/>
      <c r="D4" s="921" t="s">
        <v>734</v>
      </c>
      <c r="E4" s="921"/>
    </row>
    <row r="5" spans="1:5" ht="44.25" customHeight="1" thickBot="1" thickTop="1">
      <c r="A5" s="157" t="s">
        <v>625</v>
      </c>
      <c r="B5" s="158" t="s">
        <v>356</v>
      </c>
      <c r="C5" s="159" t="s">
        <v>708</v>
      </c>
      <c r="D5" s="159" t="s">
        <v>709</v>
      </c>
      <c r="E5" s="159" t="s">
        <v>710</v>
      </c>
    </row>
    <row r="6" spans="1:5" ht="12.75" customHeight="1" thickTop="1">
      <c r="A6" s="160" t="s">
        <v>279</v>
      </c>
      <c r="B6" s="161" t="s">
        <v>227</v>
      </c>
      <c r="C6" s="161" t="s">
        <v>228</v>
      </c>
      <c r="D6" s="161" t="s">
        <v>229</v>
      </c>
      <c r="E6" s="161" t="s">
        <v>230</v>
      </c>
    </row>
    <row r="7" spans="1:5" ht="21.75" customHeight="1">
      <c r="A7" s="162" t="s">
        <v>357</v>
      </c>
      <c r="B7" s="163" t="s">
        <v>358</v>
      </c>
      <c r="C7" s="725">
        <f>C8+C15</f>
        <v>160777558</v>
      </c>
      <c r="D7" s="725">
        <f>D8+D15</f>
        <v>165202544</v>
      </c>
      <c r="E7" s="725">
        <f>E8+E15</f>
        <v>165202544</v>
      </c>
    </row>
    <row r="8" spans="1:5" s="175" customFormat="1" ht="21.75" customHeight="1">
      <c r="A8" s="167" t="s">
        <v>359</v>
      </c>
      <c r="B8" s="168" t="s">
        <v>360</v>
      </c>
      <c r="C8" s="726">
        <f>SUM(C9:C14)</f>
        <v>120646534</v>
      </c>
      <c r="D8" s="726">
        <f>SUM(D9:D14)</f>
        <v>120696567</v>
      </c>
      <c r="E8" s="726">
        <f>SUM(E9:E14)</f>
        <v>120696567</v>
      </c>
    </row>
    <row r="9" spans="1:5" s="175" customFormat="1" ht="21.75" customHeight="1" hidden="1">
      <c r="A9" s="167" t="s">
        <v>361</v>
      </c>
      <c r="B9" s="168" t="s">
        <v>362</v>
      </c>
      <c r="C9" s="726">
        <v>44775423</v>
      </c>
      <c r="D9" s="169">
        <v>44775423</v>
      </c>
      <c r="E9" s="726">
        <v>44775423</v>
      </c>
    </row>
    <row r="10" spans="1:5" s="175" customFormat="1" ht="21.75" customHeight="1" hidden="1">
      <c r="A10" s="167" t="s">
        <v>363</v>
      </c>
      <c r="B10" s="168" t="s">
        <v>364</v>
      </c>
      <c r="C10" s="726">
        <v>45313000</v>
      </c>
      <c r="D10" s="169">
        <v>44287333</v>
      </c>
      <c r="E10" s="726">
        <v>44287333</v>
      </c>
    </row>
    <row r="11" spans="1:5" s="175" customFormat="1" ht="21.75" customHeight="1" hidden="1">
      <c r="A11" s="167" t="s">
        <v>365</v>
      </c>
      <c r="B11" s="168" t="s">
        <v>366</v>
      </c>
      <c r="C11" s="726">
        <v>26868276</v>
      </c>
      <c r="D11" s="169">
        <v>26966949</v>
      </c>
      <c r="E11" s="726">
        <v>26966949</v>
      </c>
    </row>
    <row r="12" spans="1:5" s="175" customFormat="1" ht="21.75" customHeight="1" hidden="1">
      <c r="A12" s="167" t="s">
        <v>367</v>
      </c>
      <c r="B12" s="168" t="s">
        <v>368</v>
      </c>
      <c r="C12" s="726">
        <v>1200000</v>
      </c>
      <c r="D12" s="169">
        <v>1200000</v>
      </c>
      <c r="E12" s="726">
        <v>1200000</v>
      </c>
    </row>
    <row r="13" spans="1:5" s="175" customFormat="1" ht="28.5" customHeight="1" hidden="1">
      <c r="A13" s="167" t="s">
        <v>369</v>
      </c>
      <c r="B13" s="170" t="s">
        <v>626</v>
      </c>
      <c r="C13" s="727">
        <v>2489835</v>
      </c>
      <c r="D13" s="171">
        <v>3193542</v>
      </c>
      <c r="E13" s="726">
        <v>3193542</v>
      </c>
    </row>
    <row r="14" spans="1:5" s="175" customFormat="1" ht="21.75" customHeight="1" hidden="1">
      <c r="A14" s="167" t="s">
        <v>370</v>
      </c>
      <c r="B14" s="170" t="s">
        <v>627</v>
      </c>
      <c r="C14" s="728">
        <v>0</v>
      </c>
      <c r="D14" s="450">
        <v>273320</v>
      </c>
      <c r="E14" s="726">
        <v>273320</v>
      </c>
    </row>
    <row r="15" spans="1:5" s="175" customFormat="1" ht="21.75" customHeight="1">
      <c r="A15" s="167" t="s">
        <v>371</v>
      </c>
      <c r="B15" s="168" t="s">
        <v>372</v>
      </c>
      <c r="C15" s="726">
        <v>40131024</v>
      </c>
      <c r="D15" s="726">
        <v>44505977</v>
      </c>
      <c r="E15" s="726">
        <f>44097612+408365</f>
        <v>44505977</v>
      </c>
    </row>
    <row r="16" spans="1:5" ht="21.75" customHeight="1">
      <c r="A16" s="172" t="s">
        <v>373</v>
      </c>
      <c r="B16" s="173" t="s">
        <v>374</v>
      </c>
      <c r="C16" s="729">
        <f>SUM(C17)</f>
        <v>0</v>
      </c>
      <c r="D16" s="729">
        <f>SUM(D17:D17)</f>
        <v>191000</v>
      </c>
      <c r="E16" s="729">
        <f>SUM(E17:E17)</f>
        <v>191000</v>
      </c>
    </row>
    <row r="17" spans="1:5" ht="21.75" customHeight="1" hidden="1">
      <c r="A17" s="167" t="s">
        <v>375</v>
      </c>
      <c r="B17" s="170" t="s">
        <v>376</v>
      </c>
      <c r="C17" s="727">
        <v>0</v>
      </c>
      <c r="D17" s="171">
        <v>191000</v>
      </c>
      <c r="E17" s="726">
        <v>191000</v>
      </c>
    </row>
    <row r="18" spans="1:5" ht="21.75" customHeight="1">
      <c r="A18" s="172" t="s">
        <v>377</v>
      </c>
      <c r="B18" s="173" t="s">
        <v>378</v>
      </c>
      <c r="C18" s="729">
        <f>C19+C24</f>
        <v>81460000</v>
      </c>
      <c r="D18" s="729">
        <f>D19+D24</f>
        <v>83434897</v>
      </c>
      <c r="E18" s="729">
        <f>E19+E24</f>
        <v>83434897</v>
      </c>
    </row>
    <row r="19" spans="1:5" s="175" customFormat="1" ht="23.25" customHeight="1">
      <c r="A19" s="167" t="s">
        <v>379</v>
      </c>
      <c r="B19" s="168" t="s">
        <v>380</v>
      </c>
      <c r="C19" s="726">
        <f>C20+C22+C23</f>
        <v>81400000</v>
      </c>
      <c r="D19" s="726">
        <f>D20+D22+D23</f>
        <v>83401979</v>
      </c>
      <c r="E19" s="726">
        <f>E20+E22+E23</f>
        <v>83340779</v>
      </c>
    </row>
    <row r="20" spans="1:5" s="175" customFormat="1" ht="21.75" customHeight="1" hidden="1">
      <c r="A20" s="167" t="s">
        <v>381</v>
      </c>
      <c r="B20" s="168" t="s">
        <v>628</v>
      </c>
      <c r="C20" s="840">
        <f>C21</f>
        <v>79000000</v>
      </c>
      <c r="D20" s="840">
        <f>D21</f>
        <v>80935916</v>
      </c>
      <c r="E20" s="840">
        <f>E21</f>
        <v>80935916</v>
      </c>
    </row>
    <row r="21" spans="1:5" s="739" customFormat="1" ht="21.75" customHeight="1" hidden="1">
      <c r="A21" s="737"/>
      <c r="B21" s="738" t="s">
        <v>382</v>
      </c>
      <c r="C21" s="842">
        <v>79000000</v>
      </c>
      <c r="D21" s="843">
        <v>80935916</v>
      </c>
      <c r="E21" s="842">
        <v>80935916</v>
      </c>
    </row>
    <row r="22" spans="1:5" s="175" customFormat="1" ht="21.75" customHeight="1" hidden="1">
      <c r="A22" s="167" t="s">
        <v>383</v>
      </c>
      <c r="B22" s="168" t="s">
        <v>384</v>
      </c>
      <c r="C22" s="840">
        <v>2300000</v>
      </c>
      <c r="D22" s="841">
        <v>2404863</v>
      </c>
      <c r="E22" s="840">
        <v>2404863</v>
      </c>
    </row>
    <row r="23" spans="1:5" s="175" customFormat="1" ht="21.75" customHeight="1" hidden="1">
      <c r="A23" s="167" t="s">
        <v>385</v>
      </c>
      <c r="B23" s="168" t="s">
        <v>386</v>
      </c>
      <c r="C23" s="840">
        <v>100000</v>
      </c>
      <c r="D23" s="841">
        <v>61200</v>
      </c>
      <c r="E23" s="840">
        <v>0</v>
      </c>
    </row>
    <row r="24" spans="1:5" s="175" customFormat="1" ht="21.75" customHeight="1">
      <c r="A24" s="167" t="s">
        <v>387</v>
      </c>
      <c r="B24" s="168" t="s">
        <v>388</v>
      </c>
      <c r="C24" s="726">
        <v>60000</v>
      </c>
      <c r="D24" s="169">
        <v>32918</v>
      </c>
      <c r="E24" s="726">
        <v>94118</v>
      </c>
    </row>
    <row r="25" spans="1:5" ht="21.75" customHeight="1">
      <c r="A25" s="172" t="s">
        <v>389</v>
      </c>
      <c r="B25" s="173" t="s">
        <v>390</v>
      </c>
      <c r="C25" s="729">
        <f>SUM(C26:C35)</f>
        <v>28888730</v>
      </c>
      <c r="D25" s="729">
        <f>SUM(D26:D34)</f>
        <v>30531046</v>
      </c>
      <c r="E25" s="729">
        <f>SUM(E26:E34)</f>
        <v>30457949</v>
      </c>
    </row>
    <row r="26" spans="1:5" ht="21.75" customHeight="1">
      <c r="A26" s="167" t="s">
        <v>391</v>
      </c>
      <c r="B26" s="168" t="s">
        <v>392</v>
      </c>
      <c r="C26" s="169">
        <v>8710000</v>
      </c>
      <c r="D26" s="169">
        <v>8178410</v>
      </c>
      <c r="E26" s="726">
        <v>8158122</v>
      </c>
    </row>
    <row r="27" spans="1:5" ht="21.75" customHeight="1">
      <c r="A27" s="167" t="s">
        <v>393</v>
      </c>
      <c r="B27" s="168" t="s">
        <v>394</v>
      </c>
      <c r="C27" s="726">
        <v>440500</v>
      </c>
      <c r="D27" s="169">
        <v>539987</v>
      </c>
      <c r="E27" s="726">
        <v>516050</v>
      </c>
    </row>
    <row r="28" spans="1:5" ht="21.75" customHeight="1">
      <c r="A28" s="167" t="s">
        <v>395</v>
      </c>
      <c r="B28" s="168" t="s">
        <v>396</v>
      </c>
      <c r="C28" s="726">
        <v>3000000</v>
      </c>
      <c r="D28" s="169">
        <v>5427432</v>
      </c>
      <c r="E28" s="726">
        <v>5427432</v>
      </c>
    </row>
    <row r="29" spans="1:5" ht="18.75" customHeight="1">
      <c r="A29" s="167" t="s">
        <v>397</v>
      </c>
      <c r="B29" s="168" t="s">
        <v>398</v>
      </c>
      <c r="C29" s="726">
        <v>10100000</v>
      </c>
      <c r="D29" s="169">
        <v>8362952</v>
      </c>
      <c r="E29" s="726">
        <v>8358147</v>
      </c>
    </row>
    <row r="30" spans="1:5" ht="24.75" customHeight="1">
      <c r="A30" s="167" t="s">
        <v>399</v>
      </c>
      <c r="B30" s="168" t="s">
        <v>400</v>
      </c>
      <c r="C30" s="726">
        <v>5516230</v>
      </c>
      <c r="D30" s="169">
        <v>4922827</v>
      </c>
      <c r="E30" s="726">
        <v>4916665</v>
      </c>
    </row>
    <row r="31" spans="1:5" ht="24.75" customHeight="1">
      <c r="A31" s="167" t="s">
        <v>622</v>
      </c>
      <c r="B31" s="168" t="s">
        <v>623</v>
      </c>
      <c r="C31" s="726">
        <v>722000</v>
      </c>
      <c r="D31" s="726">
        <v>722000</v>
      </c>
      <c r="E31" s="726">
        <v>722000</v>
      </c>
    </row>
    <row r="32" spans="1:5" ht="21.75" customHeight="1">
      <c r="A32" s="167" t="s">
        <v>401</v>
      </c>
      <c r="B32" s="168" t="s">
        <v>402</v>
      </c>
      <c r="C32" s="726">
        <v>300000</v>
      </c>
      <c r="D32" s="726">
        <v>19081</v>
      </c>
      <c r="E32" s="726">
        <v>19081</v>
      </c>
    </row>
    <row r="33" spans="1:5" ht="21.75" customHeight="1">
      <c r="A33" s="167" t="s">
        <v>403</v>
      </c>
      <c r="B33" s="168" t="s">
        <v>624</v>
      </c>
      <c r="C33" s="726">
        <v>0</v>
      </c>
      <c r="D33" s="726">
        <v>644000</v>
      </c>
      <c r="E33" s="726">
        <v>643679</v>
      </c>
    </row>
    <row r="34" spans="1:5" ht="21.75" customHeight="1">
      <c r="A34" s="167" t="s">
        <v>403</v>
      </c>
      <c r="B34" s="168" t="s">
        <v>404</v>
      </c>
      <c r="C34" s="726">
        <v>100000</v>
      </c>
      <c r="D34" s="726">
        <v>1714357</v>
      </c>
      <c r="E34" s="726">
        <v>1696773</v>
      </c>
    </row>
    <row r="35" spans="1:5" ht="21.75" customHeight="1">
      <c r="A35" s="172" t="s">
        <v>405</v>
      </c>
      <c r="B35" s="173" t="s">
        <v>406</v>
      </c>
      <c r="C35" s="732">
        <f>SUM(C36:C37)</f>
        <v>0</v>
      </c>
      <c r="D35" s="729">
        <f>SUM(D36:D37)</f>
        <v>2908000</v>
      </c>
      <c r="E35" s="729">
        <f>SUM(E36:E37)</f>
        <v>2908000</v>
      </c>
    </row>
    <row r="36" spans="1:5" ht="21.75" customHeight="1">
      <c r="A36" s="167" t="s">
        <v>407</v>
      </c>
      <c r="B36" s="168" t="s">
        <v>408</v>
      </c>
      <c r="C36" s="731">
        <v>0</v>
      </c>
      <c r="D36" s="726">
        <v>408000</v>
      </c>
      <c r="E36" s="726">
        <v>408000</v>
      </c>
    </row>
    <row r="37" spans="1:5" ht="21.75" customHeight="1">
      <c r="A37" s="167" t="s">
        <v>711</v>
      </c>
      <c r="B37" s="168" t="s">
        <v>712</v>
      </c>
      <c r="C37" s="731">
        <v>0</v>
      </c>
      <c r="D37" s="726">
        <v>2500000</v>
      </c>
      <c r="E37" s="726">
        <v>2500000</v>
      </c>
    </row>
    <row r="38" spans="1:5" ht="21.75" customHeight="1">
      <c r="A38" s="172" t="s">
        <v>409</v>
      </c>
      <c r="B38" s="173" t="s">
        <v>410</v>
      </c>
      <c r="C38" s="729">
        <f>SUM(C39:C39)</f>
        <v>50000</v>
      </c>
      <c r="D38" s="729">
        <f>SUM(D39:D39)</f>
        <v>1400000</v>
      </c>
      <c r="E38" s="729">
        <f>SUM(E39:E39)</f>
        <v>1390000</v>
      </c>
    </row>
    <row r="39" spans="1:5" ht="21.75" customHeight="1">
      <c r="A39" s="167" t="s">
        <v>411</v>
      </c>
      <c r="B39" s="168" t="s">
        <v>412</v>
      </c>
      <c r="C39" s="726">
        <v>50000</v>
      </c>
      <c r="D39" s="169">
        <v>1400000</v>
      </c>
      <c r="E39" s="726">
        <v>1390000</v>
      </c>
    </row>
    <row r="40" spans="1:5" ht="21.75" customHeight="1">
      <c r="A40" s="172" t="s">
        <v>413</v>
      </c>
      <c r="B40" s="173" t="s">
        <v>414</v>
      </c>
      <c r="C40" s="733">
        <v>0</v>
      </c>
      <c r="D40" s="733">
        <v>0</v>
      </c>
      <c r="E40" s="733">
        <v>0</v>
      </c>
    </row>
    <row r="41" spans="1:5" ht="30" customHeight="1">
      <c r="A41" s="177" t="s">
        <v>415</v>
      </c>
      <c r="B41" s="178" t="s">
        <v>416</v>
      </c>
      <c r="C41" s="734">
        <f>C7+C16+C18+C25+C35+C38</f>
        <v>271176288</v>
      </c>
      <c r="D41" s="734">
        <f>D7+D16+D18+D25+D35+D38</f>
        <v>283667487</v>
      </c>
      <c r="E41" s="734">
        <f>E7+E16+E18+E25+E35+E38+E40</f>
        <v>283584390</v>
      </c>
    </row>
    <row r="42" spans="1:5" ht="21.75" customHeight="1">
      <c r="A42" s="172" t="s">
        <v>417</v>
      </c>
      <c r="B42" s="173" t="s">
        <v>418</v>
      </c>
      <c r="C42" s="729">
        <f>SUM(C43:C45)</f>
        <v>12611164</v>
      </c>
      <c r="D42" s="729">
        <f>SUM(D43:D45)</f>
        <v>21402108</v>
      </c>
      <c r="E42" s="729">
        <f>SUM(E43:E45)</f>
        <v>21402108</v>
      </c>
    </row>
    <row r="43" spans="1:5" ht="21.75" customHeight="1">
      <c r="A43" s="167" t="s">
        <v>713</v>
      </c>
      <c r="B43" s="168" t="s">
        <v>714</v>
      </c>
      <c r="C43" s="726">
        <v>0</v>
      </c>
      <c r="D43" s="736">
        <v>5000000</v>
      </c>
      <c r="E43" s="726">
        <v>5000000</v>
      </c>
    </row>
    <row r="44" spans="1:5" ht="21.75" customHeight="1">
      <c r="A44" s="167" t="s">
        <v>420</v>
      </c>
      <c r="B44" s="168" t="s">
        <v>421</v>
      </c>
      <c r="C44" s="726">
        <v>12611164</v>
      </c>
      <c r="D44" s="169">
        <v>12613000</v>
      </c>
      <c r="E44" s="726">
        <v>12613000</v>
      </c>
    </row>
    <row r="45" spans="1:5" ht="21.75" customHeight="1">
      <c r="A45" s="167" t="s">
        <v>422</v>
      </c>
      <c r="B45" s="168" t="s">
        <v>423</v>
      </c>
      <c r="C45" s="726">
        <v>0</v>
      </c>
      <c r="D45" s="736">
        <v>3789108</v>
      </c>
      <c r="E45" s="726">
        <v>3789108</v>
      </c>
    </row>
    <row r="46" spans="1:5" s="182" customFormat="1" ht="37.5" customHeight="1" thickBot="1">
      <c r="A46" s="180" t="s">
        <v>424</v>
      </c>
      <c r="B46" s="181" t="s">
        <v>425</v>
      </c>
      <c r="C46" s="735">
        <f>C41+C42</f>
        <v>283787452</v>
      </c>
      <c r="D46" s="735">
        <f>D41+D42</f>
        <v>305069595</v>
      </c>
      <c r="E46" s="735">
        <f>E41+E42</f>
        <v>304986498</v>
      </c>
    </row>
    <row r="47" spans="1:5" ht="17.25" thickBot="1" thickTop="1">
      <c r="A47" s="183"/>
      <c r="B47" s="183"/>
      <c r="C47" s="735"/>
      <c r="D47" s="183"/>
      <c r="E47" s="183"/>
    </row>
    <row r="48" ht="13.5" thickTop="1"/>
  </sheetData>
  <sheetProtection/>
  <mergeCells count="4">
    <mergeCell ref="A1:E1"/>
    <mergeCell ref="A2:E2"/>
    <mergeCell ref="D3:E3"/>
    <mergeCell ref="D4:E4"/>
  </mergeCells>
  <printOptions/>
  <pageMargins left="0.67" right="0.7480314960629921" top="0.63" bottom="0.55" header="0.5118110236220472" footer="0.5118110236220472"/>
  <pageSetup fitToHeight="1" fitToWidth="1" horizontalDpi="600" verticalDpi="600" orientation="portrait" paperSize="9" scale="89" r:id="rId1"/>
  <rowBreaks count="1" manualBreakCount="1">
    <brk id="46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8"/>
  <sheetViews>
    <sheetView view="pageBreakPreview" zoomScaleSheetLayoutView="100" zoomScalePageLayoutView="0" workbookViewId="0" topLeftCell="A1">
      <selection activeCell="C5" sqref="C5:D5"/>
    </sheetView>
  </sheetViews>
  <sheetFormatPr defaultColWidth="10.375" defaultRowHeight="12.75"/>
  <cols>
    <col min="1" max="1" width="68.625" style="1" customWidth="1"/>
    <col min="2" max="2" width="6.125" style="2" customWidth="1"/>
    <col min="3" max="3" width="18.00390625" style="1" customWidth="1"/>
    <col min="4" max="4" width="17.125" style="1" customWidth="1"/>
    <col min="5" max="16384" width="10.375" style="1" customWidth="1"/>
  </cols>
  <sheetData>
    <row r="1" spans="1:4" ht="49.5" customHeight="1">
      <c r="A1" s="1059" t="s">
        <v>803</v>
      </c>
      <c r="B1" s="1063"/>
      <c r="C1" s="1063"/>
      <c r="D1" s="1063"/>
    </row>
    <row r="2" spans="1:4" ht="21" customHeight="1">
      <c r="A2" s="1059" t="s">
        <v>801</v>
      </c>
      <c r="B2" s="1059"/>
      <c r="C2" s="1059"/>
      <c r="D2" s="1059"/>
    </row>
    <row r="3" spans="1:4" ht="21" customHeight="1">
      <c r="A3" s="1059" t="s">
        <v>72</v>
      </c>
      <c r="B3" s="1059"/>
      <c r="C3" s="1059"/>
      <c r="D3" s="1059"/>
    </row>
    <row r="4" spans="1:4" ht="18.75" customHeight="1">
      <c r="A4" s="690"/>
      <c r="B4" s="691"/>
      <c r="C4" s="691"/>
      <c r="D4" s="722" t="s">
        <v>869</v>
      </c>
    </row>
    <row r="5" spans="3:4" ht="16.5" thickBot="1">
      <c r="C5" s="1064" t="s">
        <v>734</v>
      </c>
      <c r="D5" s="1064"/>
    </row>
    <row r="6" spans="1:4" ht="15.75" customHeight="1">
      <c r="A6" s="1065" t="s">
        <v>224</v>
      </c>
      <c r="B6" s="1067" t="s">
        <v>167</v>
      </c>
      <c r="C6" s="1069" t="s">
        <v>89</v>
      </c>
      <c r="D6" s="1069" t="s">
        <v>614</v>
      </c>
    </row>
    <row r="7" spans="1:4" ht="11.25" customHeight="1">
      <c r="A7" s="1066"/>
      <c r="B7" s="1068"/>
      <c r="C7" s="1070"/>
      <c r="D7" s="1070"/>
    </row>
    <row r="8" spans="1:4" s="5" customFormat="1" ht="16.5" thickBot="1">
      <c r="A8" s="3" t="s">
        <v>226</v>
      </c>
      <c r="B8" s="4" t="s">
        <v>227</v>
      </c>
      <c r="C8" s="4" t="s">
        <v>228</v>
      </c>
      <c r="D8" s="4" t="s">
        <v>229</v>
      </c>
    </row>
    <row r="9" spans="1:4" s="8" customFormat="1" ht="15.75">
      <c r="A9" s="6" t="s">
        <v>113</v>
      </c>
      <c r="B9" s="7" t="s">
        <v>231</v>
      </c>
      <c r="C9" s="652">
        <f>SUM(C10:C12)</f>
        <v>1724352</v>
      </c>
      <c r="D9" s="652">
        <f>SUM(D10:D12)</f>
        <v>17018</v>
      </c>
    </row>
    <row r="10" spans="1:4" s="8" customFormat="1" ht="15.75">
      <c r="A10" s="650" t="s">
        <v>90</v>
      </c>
      <c r="B10" s="18" t="s">
        <v>232</v>
      </c>
      <c r="C10" s="653">
        <v>1000000</v>
      </c>
      <c r="D10" s="653">
        <v>0</v>
      </c>
    </row>
    <row r="11" spans="1:4" s="8" customFormat="1" ht="15.75">
      <c r="A11" s="650" t="s">
        <v>91</v>
      </c>
      <c r="B11" s="18" t="s">
        <v>233</v>
      </c>
      <c r="C11" s="653">
        <v>724352</v>
      </c>
      <c r="D11" s="653">
        <v>17018</v>
      </c>
    </row>
    <row r="12" spans="1:4" s="8" customFormat="1" ht="15.75">
      <c r="A12" s="650" t="s">
        <v>92</v>
      </c>
      <c r="B12" s="18" t="s">
        <v>234</v>
      </c>
      <c r="C12" s="653">
        <v>0</v>
      </c>
      <c r="D12" s="653">
        <v>0</v>
      </c>
    </row>
    <row r="13" spans="1:4" s="8" customFormat="1" ht="15.75">
      <c r="A13" s="9" t="s">
        <v>114</v>
      </c>
      <c r="B13" s="18" t="s">
        <v>235</v>
      </c>
      <c r="C13" s="654">
        <f>+C14+C15+C16+C17+C18</f>
        <v>950148699</v>
      </c>
      <c r="D13" s="654">
        <f>+D14+D15+D16+D17+D18</f>
        <v>941897829</v>
      </c>
    </row>
    <row r="14" spans="1:4" s="8" customFormat="1" ht="15.75">
      <c r="A14" s="651" t="s">
        <v>93</v>
      </c>
      <c r="B14" s="18" t="s">
        <v>236</v>
      </c>
      <c r="C14" s="655">
        <v>918584383</v>
      </c>
      <c r="D14" s="655">
        <v>917401247</v>
      </c>
    </row>
    <row r="15" spans="1:4" s="8" customFormat="1" ht="15.75">
      <c r="A15" s="651" t="s">
        <v>94</v>
      </c>
      <c r="B15" s="18" t="s">
        <v>237</v>
      </c>
      <c r="C15" s="656">
        <v>24736003</v>
      </c>
      <c r="D15" s="656">
        <v>18823561</v>
      </c>
    </row>
    <row r="16" spans="1:4" s="8" customFormat="1" ht="15.75">
      <c r="A16" s="651" t="s">
        <v>101</v>
      </c>
      <c r="B16" s="18" t="s">
        <v>238</v>
      </c>
      <c r="C16" s="656">
        <v>0</v>
      </c>
      <c r="D16" s="656">
        <v>0</v>
      </c>
    </row>
    <row r="17" spans="1:4" s="8" customFormat="1" ht="15.75">
      <c r="A17" s="651" t="s">
        <v>102</v>
      </c>
      <c r="B17" s="18" t="s">
        <v>239</v>
      </c>
      <c r="C17" s="656">
        <v>6828313</v>
      </c>
      <c r="D17" s="656">
        <v>5673021</v>
      </c>
    </row>
    <row r="18" spans="1:4" s="8" customFormat="1" ht="15.75">
      <c r="A18" s="651" t="s">
        <v>103</v>
      </c>
      <c r="B18" s="18" t="s">
        <v>240</v>
      </c>
      <c r="C18" s="656">
        <v>0</v>
      </c>
      <c r="D18" s="656">
        <v>0</v>
      </c>
    </row>
    <row r="19" spans="1:4" s="660" customFormat="1" ht="15.75">
      <c r="A19" s="9" t="s">
        <v>115</v>
      </c>
      <c r="B19" s="662" t="s">
        <v>241</v>
      </c>
      <c r="C19" s="661">
        <f>+C20+C23+C26</f>
        <v>56127819</v>
      </c>
      <c r="D19" s="661">
        <f>+D20+D23+D26</f>
        <v>56127819</v>
      </c>
    </row>
    <row r="20" spans="1:4" s="658" customFormat="1" ht="15.75">
      <c r="A20" s="651" t="s">
        <v>99</v>
      </c>
      <c r="B20" s="18" t="s">
        <v>242</v>
      </c>
      <c r="C20" s="656">
        <v>1700000</v>
      </c>
      <c r="D20" s="656">
        <v>1700000</v>
      </c>
    </row>
    <row r="21" spans="1:4" s="8" customFormat="1" ht="15.75">
      <c r="A21" s="11" t="s">
        <v>95</v>
      </c>
      <c r="B21" s="662" t="s">
        <v>243</v>
      </c>
      <c r="C21" s="657">
        <v>0</v>
      </c>
      <c r="D21" s="657">
        <v>0</v>
      </c>
    </row>
    <row r="22" spans="1:4" s="8" customFormat="1" ht="15.75">
      <c r="A22" s="11" t="s">
        <v>96</v>
      </c>
      <c r="B22" s="18" t="s">
        <v>244</v>
      </c>
      <c r="C22" s="657">
        <v>0</v>
      </c>
      <c r="D22" s="657">
        <v>0</v>
      </c>
    </row>
    <row r="23" spans="1:4" s="8" customFormat="1" ht="15.75">
      <c r="A23" s="651" t="s">
        <v>100</v>
      </c>
      <c r="B23" s="662" t="s">
        <v>245</v>
      </c>
      <c r="C23" s="656">
        <v>54427819</v>
      </c>
      <c r="D23" s="656">
        <v>54427819</v>
      </c>
    </row>
    <row r="24" spans="1:4" s="8" customFormat="1" ht="15.75">
      <c r="A24" s="11" t="s">
        <v>97</v>
      </c>
      <c r="B24" s="18" t="s">
        <v>246</v>
      </c>
      <c r="C24" s="657">
        <v>0</v>
      </c>
      <c r="D24" s="657">
        <v>0</v>
      </c>
    </row>
    <row r="25" spans="1:4" s="8" customFormat="1" ht="15.75">
      <c r="A25" s="11" t="s">
        <v>98</v>
      </c>
      <c r="B25" s="662" t="s">
        <v>247</v>
      </c>
      <c r="C25" s="657">
        <v>0</v>
      </c>
      <c r="D25" s="657">
        <v>0</v>
      </c>
    </row>
    <row r="26" spans="1:4" s="658" customFormat="1" ht="15.75">
      <c r="A26" s="651" t="s">
        <v>107</v>
      </c>
      <c r="B26" s="18" t="s">
        <v>248</v>
      </c>
      <c r="C26" s="656">
        <v>0</v>
      </c>
      <c r="D26" s="656">
        <v>0</v>
      </c>
    </row>
    <row r="27" spans="1:4" s="660" customFormat="1" ht="15.75">
      <c r="A27" s="9" t="s">
        <v>106</v>
      </c>
      <c r="B27" s="662" t="s">
        <v>249</v>
      </c>
      <c r="C27" s="659">
        <f>SUM(C28:C29)</f>
        <v>59320929</v>
      </c>
      <c r="D27" s="659">
        <f>SUM(D28:D29)</f>
        <v>131917682</v>
      </c>
    </row>
    <row r="28" spans="1:4" s="8" customFormat="1" ht="15.75">
      <c r="A28" s="650" t="s">
        <v>104</v>
      </c>
      <c r="B28" s="18" t="s">
        <v>250</v>
      </c>
      <c r="C28" s="653">
        <v>59320929</v>
      </c>
      <c r="D28" s="653">
        <v>131917682</v>
      </c>
    </row>
    <row r="29" spans="1:4" s="8" customFormat="1" ht="15.75">
      <c r="A29" s="650" t="s">
        <v>105</v>
      </c>
      <c r="B29" s="662" t="s">
        <v>251</v>
      </c>
      <c r="C29" s="653">
        <v>0</v>
      </c>
      <c r="D29" s="653">
        <v>0</v>
      </c>
    </row>
    <row r="30" spans="1:4" s="665" customFormat="1" ht="21.75" customHeight="1">
      <c r="A30" s="663" t="s">
        <v>108</v>
      </c>
      <c r="B30" s="18" t="s">
        <v>252</v>
      </c>
      <c r="C30" s="664">
        <f>C9+C13+C19+C27</f>
        <v>1067321799</v>
      </c>
      <c r="D30" s="664">
        <f>D9+D13+D19+D27</f>
        <v>1129960348</v>
      </c>
    </row>
    <row r="31" spans="1:4" s="8" customFormat="1" ht="15.75">
      <c r="A31" s="9" t="s">
        <v>269</v>
      </c>
      <c r="B31" s="662" t="s">
        <v>253</v>
      </c>
      <c r="C31" s="657">
        <v>448888</v>
      </c>
      <c r="D31" s="657">
        <v>370394</v>
      </c>
    </row>
    <row r="32" spans="1:4" s="8" customFormat="1" ht="15.75">
      <c r="A32" s="9" t="s">
        <v>270</v>
      </c>
      <c r="B32" s="18" t="s">
        <v>254</v>
      </c>
      <c r="C32" s="657">
        <v>0</v>
      </c>
      <c r="D32" s="657">
        <v>0</v>
      </c>
    </row>
    <row r="33" spans="1:4" s="665" customFormat="1" ht="17.25" customHeight="1">
      <c r="A33" s="663" t="s">
        <v>109</v>
      </c>
      <c r="B33" s="662" t="s">
        <v>255</v>
      </c>
      <c r="C33" s="664">
        <f>+C31+C32</f>
        <v>448888</v>
      </c>
      <c r="D33" s="664">
        <f>+D31+D32</f>
        <v>370394</v>
      </c>
    </row>
    <row r="34" spans="1:4" s="8" customFormat="1" ht="15.75">
      <c r="A34" s="9" t="s">
        <v>110</v>
      </c>
      <c r="B34" s="18" t="s">
        <v>256</v>
      </c>
      <c r="C34" s="657">
        <v>0</v>
      </c>
      <c r="D34" s="657">
        <v>0</v>
      </c>
    </row>
    <row r="35" spans="1:4" s="8" customFormat="1" ht="15.75">
      <c r="A35" s="9" t="s">
        <v>271</v>
      </c>
      <c r="B35" s="662" t="s">
        <v>257</v>
      </c>
      <c r="C35" s="657">
        <v>244920</v>
      </c>
      <c r="D35" s="657">
        <v>222030</v>
      </c>
    </row>
    <row r="36" spans="1:4" s="8" customFormat="1" ht="15.75">
      <c r="A36" s="9" t="s">
        <v>272</v>
      </c>
      <c r="B36" s="18" t="s">
        <v>258</v>
      </c>
      <c r="C36" s="657">
        <v>9117059</v>
      </c>
      <c r="D36" s="657">
        <v>25805152</v>
      </c>
    </row>
    <row r="37" spans="1:4" s="8" customFormat="1" ht="15.75">
      <c r="A37" s="9" t="s">
        <v>273</v>
      </c>
      <c r="B37" s="662" t="s">
        <v>259</v>
      </c>
      <c r="C37" s="657">
        <v>0</v>
      </c>
      <c r="D37" s="657">
        <v>0</v>
      </c>
    </row>
    <row r="38" spans="1:4" s="8" customFormat="1" ht="15.75">
      <c r="A38" s="9" t="s">
        <v>111</v>
      </c>
      <c r="B38" s="18" t="s">
        <v>260</v>
      </c>
      <c r="C38" s="657">
        <v>0</v>
      </c>
      <c r="D38" s="657">
        <v>0</v>
      </c>
    </row>
    <row r="39" spans="1:4" s="665" customFormat="1" ht="17.25" customHeight="1">
      <c r="A39" s="663" t="s">
        <v>112</v>
      </c>
      <c r="B39" s="662" t="s">
        <v>261</v>
      </c>
      <c r="C39" s="664">
        <f>+C34+C35+C36+C37</f>
        <v>9361979</v>
      </c>
      <c r="D39" s="664">
        <f>+D34+D35+D36+D37</f>
        <v>26027182</v>
      </c>
    </row>
    <row r="40" spans="1:4" s="8" customFormat="1" ht="15.75">
      <c r="A40" s="9" t="s">
        <v>274</v>
      </c>
      <c r="B40" s="18" t="s">
        <v>262</v>
      </c>
      <c r="C40" s="657">
        <v>1179413</v>
      </c>
      <c r="D40" s="657">
        <v>2279675</v>
      </c>
    </row>
    <row r="41" spans="1:4" s="8" customFormat="1" ht="15.75">
      <c r="A41" s="9" t="s">
        <v>275</v>
      </c>
      <c r="B41" s="662" t="s">
        <v>263</v>
      </c>
      <c r="C41" s="657">
        <v>3042386</v>
      </c>
      <c r="D41" s="657">
        <v>2470803</v>
      </c>
    </row>
    <row r="42" spans="1:4" s="8" customFormat="1" ht="15.75">
      <c r="A42" s="9" t="s">
        <v>276</v>
      </c>
      <c r="B42" s="18" t="s">
        <v>264</v>
      </c>
      <c r="C42" s="657">
        <v>212607</v>
      </c>
      <c r="D42" s="657">
        <v>129333</v>
      </c>
    </row>
    <row r="43" spans="1:4" s="8" customFormat="1" ht="15.75">
      <c r="A43" s="663" t="s">
        <v>116</v>
      </c>
      <c r="B43" s="662" t="s">
        <v>265</v>
      </c>
      <c r="C43" s="664">
        <f>+C40+C41+C42</f>
        <v>4434406</v>
      </c>
      <c r="D43" s="664">
        <f>+D40+D41+D42</f>
        <v>4879811</v>
      </c>
    </row>
    <row r="44" spans="1:4" s="665" customFormat="1" ht="17.25" customHeight="1">
      <c r="A44" s="663" t="s">
        <v>117</v>
      </c>
      <c r="B44" s="18" t="s">
        <v>266</v>
      </c>
      <c r="C44" s="664">
        <v>4963189</v>
      </c>
      <c r="D44" s="664">
        <v>0</v>
      </c>
    </row>
    <row r="45" spans="1:4" s="665" customFormat="1" ht="12">
      <c r="A45" s="663" t="s">
        <v>277</v>
      </c>
      <c r="B45" s="671" t="s">
        <v>267</v>
      </c>
      <c r="C45" s="672">
        <v>0</v>
      </c>
      <c r="D45" s="672">
        <v>0</v>
      </c>
    </row>
    <row r="46" spans="1:4" s="670" customFormat="1" ht="23.25" customHeight="1" thickBot="1">
      <c r="A46" s="667" t="s">
        <v>118</v>
      </c>
      <c r="B46" s="668" t="s">
        <v>268</v>
      </c>
      <c r="C46" s="669">
        <f>+C30+C33+C39+C43+C44+C45</f>
        <v>1086530261</v>
      </c>
      <c r="D46" s="669">
        <f>+D30+D33+D39+D43+D44+D45</f>
        <v>1161237735</v>
      </c>
    </row>
    <row r="47" spans="1:4" s="16" customFormat="1" ht="31.5" customHeight="1">
      <c r="A47" s="1061" t="s">
        <v>278</v>
      </c>
      <c r="B47" s="1053" t="s">
        <v>167</v>
      </c>
      <c r="C47" s="1055" t="s">
        <v>89</v>
      </c>
      <c r="D47" s="1057" t="s">
        <v>614</v>
      </c>
    </row>
    <row r="48" spans="1:4" s="16" customFormat="1" ht="12.75" customHeight="1">
      <c r="A48" s="1062"/>
      <c r="B48" s="1054"/>
      <c r="C48" s="1056"/>
      <c r="D48" s="1058"/>
    </row>
    <row r="49" spans="1:4" s="17" customFormat="1" ht="12.75">
      <c r="A49" s="673" t="s">
        <v>279</v>
      </c>
      <c r="B49" s="674" t="s">
        <v>227</v>
      </c>
      <c r="C49" s="674" t="s">
        <v>228</v>
      </c>
      <c r="D49" s="675" t="s">
        <v>229</v>
      </c>
    </row>
    <row r="50" spans="1:4" s="15" customFormat="1" ht="15.75" customHeight="1">
      <c r="A50" s="9" t="s">
        <v>280</v>
      </c>
      <c r="B50" s="10" t="s">
        <v>231</v>
      </c>
      <c r="C50" s="678">
        <v>1172779874</v>
      </c>
      <c r="D50" s="679">
        <v>1172779874</v>
      </c>
    </row>
    <row r="51" spans="1:4" s="15" customFormat="1" ht="15.75" customHeight="1">
      <c r="A51" s="9" t="s">
        <v>281</v>
      </c>
      <c r="B51" s="10" t="s">
        <v>232</v>
      </c>
      <c r="C51" s="678">
        <v>0</v>
      </c>
      <c r="D51" s="679">
        <v>0</v>
      </c>
    </row>
    <row r="52" spans="1:4" s="15" customFormat="1" ht="15.75" customHeight="1">
      <c r="A52" s="9" t="s">
        <v>802</v>
      </c>
      <c r="B52" s="10" t="s">
        <v>233</v>
      </c>
      <c r="C52" s="678">
        <v>16128422</v>
      </c>
      <c r="D52" s="679">
        <v>16128422</v>
      </c>
    </row>
    <row r="53" spans="1:4" s="15" customFormat="1" ht="15.75" customHeight="1">
      <c r="A53" s="9" t="s">
        <v>282</v>
      </c>
      <c r="B53" s="10" t="s">
        <v>234</v>
      </c>
      <c r="C53" s="678">
        <v>-164703648</v>
      </c>
      <c r="D53" s="679">
        <v>-153948265</v>
      </c>
    </row>
    <row r="54" spans="1:4" s="15" customFormat="1" ht="15.75" customHeight="1">
      <c r="A54" s="9" t="s">
        <v>283</v>
      </c>
      <c r="B54" s="10" t="s">
        <v>235</v>
      </c>
      <c r="C54" s="678">
        <v>0</v>
      </c>
      <c r="D54" s="679">
        <v>0</v>
      </c>
    </row>
    <row r="55" spans="1:4" s="15" customFormat="1" ht="15.75" customHeight="1">
      <c r="A55" s="9" t="s">
        <v>284</v>
      </c>
      <c r="B55" s="10" t="s">
        <v>236</v>
      </c>
      <c r="C55" s="678">
        <v>10755383</v>
      </c>
      <c r="D55" s="679">
        <v>74615070</v>
      </c>
    </row>
    <row r="56" spans="1:4" s="677" customFormat="1" ht="15.75" customHeight="1">
      <c r="A56" s="663" t="s">
        <v>119</v>
      </c>
      <c r="B56" s="676" t="s">
        <v>237</v>
      </c>
      <c r="C56" s="680">
        <f>+C50+C51+C52+C53+C54+C55</f>
        <v>1034960031</v>
      </c>
      <c r="D56" s="681">
        <f>+D50+D51+D52+D53+D54+D55</f>
        <v>1109575101</v>
      </c>
    </row>
    <row r="57" spans="1:4" s="15" customFormat="1" ht="15.75" customHeight="1">
      <c r="A57" s="9" t="s">
        <v>285</v>
      </c>
      <c r="B57" s="10" t="s">
        <v>238</v>
      </c>
      <c r="C57" s="682">
        <v>1238209</v>
      </c>
      <c r="D57" s="683">
        <v>1405777</v>
      </c>
    </row>
    <row r="58" spans="1:4" s="15" customFormat="1" ht="15.75" customHeight="1">
      <c r="A58" s="9" t="s">
        <v>286</v>
      </c>
      <c r="B58" s="10" t="s">
        <v>239</v>
      </c>
      <c r="C58" s="682">
        <v>4110757</v>
      </c>
      <c r="D58" s="683">
        <v>3789108</v>
      </c>
    </row>
    <row r="59" spans="1:4" s="15" customFormat="1" ht="15.75" customHeight="1">
      <c r="A59" s="9" t="s">
        <v>287</v>
      </c>
      <c r="B59" s="10" t="s">
        <v>240</v>
      </c>
      <c r="C59" s="682">
        <v>1082333</v>
      </c>
      <c r="D59" s="683">
        <v>2018754</v>
      </c>
    </row>
    <row r="60" spans="1:4" s="677" customFormat="1" ht="15.75" customHeight="1">
      <c r="A60" s="663" t="s">
        <v>288</v>
      </c>
      <c r="B60" s="676" t="s">
        <v>241</v>
      </c>
      <c r="C60" s="680">
        <f>+C57+C58+C59</f>
        <v>6431299</v>
      </c>
      <c r="D60" s="681">
        <f>+D57+D58+D59</f>
        <v>7213639</v>
      </c>
    </row>
    <row r="61" spans="1:4" s="677" customFormat="1" ht="15.75" customHeight="1">
      <c r="A61" s="663" t="s">
        <v>289</v>
      </c>
      <c r="B61" s="676" t="s">
        <v>242</v>
      </c>
      <c r="C61" s="684">
        <v>0</v>
      </c>
      <c r="D61" s="685">
        <v>0</v>
      </c>
    </row>
    <row r="62" spans="1:4" s="677" customFormat="1" ht="15.75" customHeight="1">
      <c r="A62" s="663" t="s">
        <v>637</v>
      </c>
      <c r="B62" s="676" t="s">
        <v>243</v>
      </c>
      <c r="C62" s="686">
        <v>45138931</v>
      </c>
      <c r="D62" s="687">
        <v>44448995</v>
      </c>
    </row>
    <row r="63" spans="1:4" s="19" customFormat="1" ht="21.75" customHeight="1" thickBot="1">
      <c r="A63" s="667" t="s">
        <v>290</v>
      </c>
      <c r="B63" s="666" t="s">
        <v>244</v>
      </c>
      <c r="C63" s="669">
        <f>+C56+C60+C62</f>
        <v>1086530261</v>
      </c>
      <c r="D63" s="669">
        <f>+D56+D60+D62</f>
        <v>1161237735</v>
      </c>
    </row>
    <row r="64" spans="1:4" ht="15.75">
      <c r="A64" s="12"/>
      <c r="C64" s="13"/>
      <c r="D64" s="13"/>
    </row>
    <row r="65" spans="1:4" ht="15.75">
      <c r="A65" s="12"/>
      <c r="C65" s="13"/>
      <c r="D65" s="13"/>
    </row>
    <row r="66" spans="1:4" ht="15.75">
      <c r="A66" s="14"/>
      <c r="C66" s="13"/>
      <c r="D66" s="13"/>
    </row>
    <row r="67" spans="1:4" ht="15.75">
      <c r="A67" s="1060"/>
      <c r="B67" s="1060"/>
      <c r="C67" s="1060"/>
      <c r="D67" s="1060"/>
    </row>
    <row r="68" spans="1:4" ht="15.75">
      <c r="A68" s="1060"/>
      <c r="B68" s="1060"/>
      <c r="C68" s="1060"/>
      <c r="D68" s="1060"/>
    </row>
  </sheetData>
  <sheetProtection/>
  <mergeCells count="14">
    <mergeCell ref="A1:D1"/>
    <mergeCell ref="C5:D5"/>
    <mergeCell ref="A6:A7"/>
    <mergeCell ref="B6:B7"/>
    <mergeCell ref="C6:C7"/>
    <mergeCell ref="D6:D7"/>
    <mergeCell ref="A2:D2"/>
    <mergeCell ref="B47:B48"/>
    <mergeCell ref="C47:C48"/>
    <mergeCell ref="D47:D48"/>
    <mergeCell ref="A3:D3"/>
    <mergeCell ref="A67:D67"/>
    <mergeCell ref="A68:D68"/>
    <mergeCell ref="A47:A48"/>
  </mergeCells>
  <printOptions horizontalCentered="1"/>
  <pageMargins left="0.56" right="0.58" top="0.77" bottom="0.984251968503937" header="0.7874015748031497" footer="0.7874015748031497"/>
  <pageSetup fitToHeight="1" fitToWidth="1" horizontalDpi="300" verticalDpi="300" orientation="portrait" paperSize="9" scale="6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8"/>
  <sheetViews>
    <sheetView view="pageBreakPreview" zoomScaleSheetLayoutView="100" zoomScalePageLayoutView="0" workbookViewId="0" topLeftCell="A1">
      <selection activeCell="C5" sqref="C5:D5"/>
    </sheetView>
  </sheetViews>
  <sheetFormatPr defaultColWidth="10.375" defaultRowHeight="12.75"/>
  <cols>
    <col min="1" max="1" width="68.625" style="1" customWidth="1"/>
    <col min="2" max="2" width="6.125" style="2" customWidth="1"/>
    <col min="3" max="3" width="18.00390625" style="1" customWidth="1"/>
    <col min="4" max="4" width="17.125" style="1" customWidth="1"/>
    <col min="5" max="16384" width="10.375" style="1" customWidth="1"/>
  </cols>
  <sheetData>
    <row r="1" spans="1:4" ht="49.5" customHeight="1">
      <c r="A1" s="1059" t="s">
        <v>803</v>
      </c>
      <c r="B1" s="1063"/>
      <c r="C1" s="1063"/>
      <c r="D1" s="1063"/>
    </row>
    <row r="2" spans="1:4" ht="21" customHeight="1">
      <c r="A2" s="1059" t="s">
        <v>801</v>
      </c>
      <c r="B2" s="1059"/>
      <c r="C2" s="1059"/>
      <c r="D2" s="1059"/>
    </row>
    <row r="3" spans="1:4" ht="21" customHeight="1">
      <c r="A3" s="1059" t="s">
        <v>162</v>
      </c>
      <c r="B3" s="1059"/>
      <c r="C3" s="1059"/>
      <c r="D3" s="1059"/>
    </row>
    <row r="4" spans="1:4" ht="18.75" customHeight="1">
      <c r="A4" s="690"/>
      <c r="B4" s="691"/>
      <c r="C4" s="691"/>
      <c r="D4" s="722" t="s">
        <v>871</v>
      </c>
    </row>
    <row r="5" spans="3:4" ht="16.5" thickBot="1">
      <c r="C5" s="1064" t="s">
        <v>734</v>
      </c>
      <c r="D5" s="1064"/>
    </row>
    <row r="6" spans="1:4" ht="15.75" customHeight="1">
      <c r="A6" s="1065" t="s">
        <v>224</v>
      </c>
      <c r="B6" s="1067" t="s">
        <v>167</v>
      </c>
      <c r="C6" s="1069" t="s">
        <v>89</v>
      </c>
      <c r="D6" s="1069" t="s">
        <v>614</v>
      </c>
    </row>
    <row r="7" spans="1:4" ht="11.25" customHeight="1">
      <c r="A7" s="1066"/>
      <c r="B7" s="1068"/>
      <c r="C7" s="1070"/>
      <c r="D7" s="1070"/>
    </row>
    <row r="8" spans="1:4" s="5" customFormat="1" ht="16.5" thickBot="1">
      <c r="A8" s="3" t="s">
        <v>226</v>
      </c>
      <c r="B8" s="4" t="s">
        <v>227</v>
      </c>
      <c r="C8" s="4" t="s">
        <v>228</v>
      </c>
      <c r="D8" s="4" t="s">
        <v>229</v>
      </c>
    </row>
    <row r="9" spans="1:4" s="8" customFormat="1" ht="15.75">
      <c r="A9" s="6" t="s">
        <v>113</v>
      </c>
      <c r="B9" s="7" t="s">
        <v>231</v>
      </c>
      <c r="C9" s="652">
        <f>SUM(C10:C12)</f>
        <v>0</v>
      </c>
      <c r="D9" s="652">
        <f>SUM(D10:D12)</f>
        <v>0</v>
      </c>
    </row>
    <row r="10" spans="1:4" s="8" customFormat="1" ht="15.75">
      <c r="A10" s="650" t="s">
        <v>90</v>
      </c>
      <c r="B10" s="18" t="s">
        <v>232</v>
      </c>
      <c r="C10" s="653">
        <v>0</v>
      </c>
      <c r="D10" s="653">
        <v>0</v>
      </c>
    </row>
    <row r="11" spans="1:4" s="8" customFormat="1" ht="15.75">
      <c r="A11" s="650" t="s">
        <v>91</v>
      </c>
      <c r="B11" s="18" t="s">
        <v>233</v>
      </c>
      <c r="C11" s="653">
        <v>0</v>
      </c>
      <c r="D11" s="653">
        <v>0</v>
      </c>
    </row>
    <row r="12" spans="1:4" s="8" customFormat="1" ht="15.75">
      <c r="A12" s="650" t="s">
        <v>92</v>
      </c>
      <c r="B12" s="18" t="s">
        <v>234</v>
      </c>
      <c r="C12" s="653">
        <v>0</v>
      </c>
      <c r="D12" s="653">
        <v>0</v>
      </c>
    </row>
    <row r="13" spans="1:4" s="8" customFormat="1" ht="15.75">
      <c r="A13" s="9" t="s">
        <v>114</v>
      </c>
      <c r="B13" s="18" t="s">
        <v>235</v>
      </c>
      <c r="C13" s="654">
        <f>+C14+C15+C16+C17+C18</f>
        <v>29050</v>
      </c>
      <c r="D13" s="654">
        <f>+D14+D15+D16+D17+D18</f>
        <v>0</v>
      </c>
    </row>
    <row r="14" spans="1:4" s="8" customFormat="1" ht="15.75">
      <c r="A14" s="651" t="s">
        <v>93</v>
      </c>
      <c r="B14" s="18" t="s">
        <v>236</v>
      </c>
      <c r="C14" s="655">
        <v>0</v>
      </c>
      <c r="D14" s="655">
        <v>0</v>
      </c>
    </row>
    <row r="15" spans="1:4" s="8" customFormat="1" ht="15.75">
      <c r="A15" s="651" t="s">
        <v>94</v>
      </c>
      <c r="B15" s="18" t="s">
        <v>237</v>
      </c>
      <c r="C15" s="656">
        <v>29050</v>
      </c>
      <c r="D15" s="656">
        <v>0</v>
      </c>
    </row>
    <row r="16" spans="1:4" s="8" customFormat="1" ht="15.75">
      <c r="A16" s="651" t="s">
        <v>101</v>
      </c>
      <c r="B16" s="18" t="s">
        <v>238</v>
      </c>
      <c r="C16" s="656">
        <v>0</v>
      </c>
      <c r="D16" s="656">
        <v>0</v>
      </c>
    </row>
    <row r="17" spans="1:4" s="8" customFormat="1" ht="15.75">
      <c r="A17" s="651" t="s">
        <v>102</v>
      </c>
      <c r="B17" s="18" t="s">
        <v>239</v>
      </c>
      <c r="C17" s="656">
        <v>0</v>
      </c>
      <c r="D17" s="656">
        <v>0</v>
      </c>
    </row>
    <row r="18" spans="1:4" s="8" customFormat="1" ht="15.75">
      <c r="A18" s="651" t="s">
        <v>103</v>
      </c>
      <c r="B18" s="18" t="s">
        <v>240</v>
      </c>
      <c r="C18" s="656">
        <v>0</v>
      </c>
      <c r="D18" s="656">
        <v>0</v>
      </c>
    </row>
    <row r="19" spans="1:4" s="660" customFormat="1" ht="15.75">
      <c r="A19" s="9" t="s">
        <v>115</v>
      </c>
      <c r="B19" s="662" t="s">
        <v>241</v>
      </c>
      <c r="C19" s="661">
        <f>+C20+C23+C26</f>
        <v>0</v>
      </c>
      <c r="D19" s="661">
        <f>+D20+D23+D26</f>
        <v>0</v>
      </c>
    </row>
    <row r="20" spans="1:4" s="658" customFormat="1" ht="15.75">
      <c r="A20" s="651" t="s">
        <v>99</v>
      </c>
      <c r="B20" s="18" t="s">
        <v>242</v>
      </c>
      <c r="C20" s="656">
        <v>0</v>
      </c>
      <c r="D20" s="656">
        <v>0</v>
      </c>
    </row>
    <row r="21" spans="1:4" s="8" customFormat="1" ht="15.75">
      <c r="A21" s="11" t="s">
        <v>95</v>
      </c>
      <c r="B21" s="662" t="s">
        <v>243</v>
      </c>
      <c r="C21" s="657">
        <v>0</v>
      </c>
      <c r="D21" s="657">
        <v>0</v>
      </c>
    </row>
    <row r="22" spans="1:4" s="8" customFormat="1" ht="15.75">
      <c r="A22" s="11" t="s">
        <v>96</v>
      </c>
      <c r="B22" s="18" t="s">
        <v>244</v>
      </c>
      <c r="C22" s="657">
        <v>0</v>
      </c>
      <c r="D22" s="657">
        <v>0</v>
      </c>
    </row>
    <row r="23" spans="1:4" s="8" customFormat="1" ht="15.75">
      <c r="A23" s="651" t="s">
        <v>100</v>
      </c>
      <c r="B23" s="662" t="s">
        <v>245</v>
      </c>
      <c r="C23" s="656">
        <v>0</v>
      </c>
      <c r="D23" s="656">
        <v>0</v>
      </c>
    </row>
    <row r="24" spans="1:4" s="8" customFormat="1" ht="15.75">
      <c r="A24" s="11" t="s">
        <v>97</v>
      </c>
      <c r="B24" s="18" t="s">
        <v>246</v>
      </c>
      <c r="C24" s="657">
        <v>0</v>
      </c>
      <c r="D24" s="657">
        <v>0</v>
      </c>
    </row>
    <row r="25" spans="1:4" s="8" customFormat="1" ht="15.75">
      <c r="A25" s="11" t="s">
        <v>98</v>
      </c>
      <c r="B25" s="662" t="s">
        <v>247</v>
      </c>
      <c r="C25" s="657">
        <v>0</v>
      </c>
      <c r="D25" s="657">
        <v>0</v>
      </c>
    </row>
    <row r="26" spans="1:4" s="658" customFormat="1" ht="15.75">
      <c r="A26" s="651" t="s">
        <v>107</v>
      </c>
      <c r="B26" s="18" t="s">
        <v>248</v>
      </c>
      <c r="C26" s="656">
        <v>0</v>
      </c>
      <c r="D26" s="656">
        <v>0</v>
      </c>
    </row>
    <row r="27" spans="1:4" s="660" customFormat="1" ht="15.75">
      <c r="A27" s="9" t="s">
        <v>106</v>
      </c>
      <c r="B27" s="662" t="s">
        <v>249</v>
      </c>
      <c r="C27" s="659">
        <f>SUM(C28:C29)</f>
        <v>0</v>
      </c>
      <c r="D27" s="659">
        <f>SUM(D28:D29)</f>
        <v>0</v>
      </c>
    </row>
    <row r="28" spans="1:4" s="8" customFormat="1" ht="15.75">
      <c r="A28" s="650" t="s">
        <v>104</v>
      </c>
      <c r="B28" s="18" t="s">
        <v>250</v>
      </c>
      <c r="C28" s="653">
        <v>0</v>
      </c>
      <c r="D28" s="653">
        <v>0</v>
      </c>
    </row>
    <row r="29" spans="1:4" s="8" customFormat="1" ht="15.75">
      <c r="A29" s="650" t="s">
        <v>105</v>
      </c>
      <c r="B29" s="662" t="s">
        <v>251</v>
      </c>
      <c r="C29" s="653">
        <v>0</v>
      </c>
      <c r="D29" s="653">
        <v>0</v>
      </c>
    </row>
    <row r="30" spans="1:4" s="665" customFormat="1" ht="21.75" customHeight="1">
      <c r="A30" s="663" t="s">
        <v>108</v>
      </c>
      <c r="B30" s="18" t="s">
        <v>252</v>
      </c>
      <c r="C30" s="664">
        <f>C9+C13+C19+C27</f>
        <v>29050</v>
      </c>
      <c r="D30" s="664">
        <f>D9+D13+D19+D27</f>
        <v>0</v>
      </c>
    </row>
    <row r="31" spans="1:4" s="8" customFormat="1" ht="15.75">
      <c r="A31" s="9" t="s">
        <v>269</v>
      </c>
      <c r="B31" s="662" t="s">
        <v>253</v>
      </c>
      <c r="C31" s="657">
        <v>0</v>
      </c>
      <c r="D31" s="657">
        <v>0</v>
      </c>
    </row>
    <row r="32" spans="1:4" s="8" customFormat="1" ht="15.75">
      <c r="A32" s="9" t="s">
        <v>270</v>
      </c>
      <c r="B32" s="18" t="s">
        <v>254</v>
      </c>
      <c r="C32" s="657">
        <v>0</v>
      </c>
      <c r="D32" s="657">
        <v>0</v>
      </c>
    </row>
    <row r="33" spans="1:4" s="665" customFormat="1" ht="17.25" customHeight="1">
      <c r="A33" s="663" t="s">
        <v>109</v>
      </c>
      <c r="B33" s="662" t="s">
        <v>255</v>
      </c>
      <c r="C33" s="664">
        <f>+C31+C32</f>
        <v>0</v>
      </c>
      <c r="D33" s="664">
        <f>+D31+D32</f>
        <v>0</v>
      </c>
    </row>
    <row r="34" spans="1:4" s="8" customFormat="1" ht="15.75">
      <c r="A34" s="9" t="s">
        <v>110</v>
      </c>
      <c r="B34" s="18" t="s">
        <v>256</v>
      </c>
      <c r="C34" s="657">
        <v>0</v>
      </c>
      <c r="D34" s="657">
        <v>0</v>
      </c>
    </row>
    <row r="35" spans="1:4" s="8" customFormat="1" ht="15.75">
      <c r="A35" s="9" t="s">
        <v>271</v>
      </c>
      <c r="B35" s="662" t="s">
        <v>257</v>
      </c>
      <c r="C35" s="657">
        <v>8783</v>
      </c>
      <c r="D35" s="657">
        <v>32078</v>
      </c>
    </row>
    <row r="36" spans="1:4" s="8" customFormat="1" ht="15.75">
      <c r="A36" s="9" t="s">
        <v>272</v>
      </c>
      <c r="B36" s="18" t="s">
        <v>258</v>
      </c>
      <c r="C36" s="657">
        <v>608827</v>
      </c>
      <c r="D36" s="657">
        <v>1464317</v>
      </c>
    </row>
    <row r="37" spans="1:4" s="8" customFormat="1" ht="15.75">
      <c r="A37" s="9" t="s">
        <v>273</v>
      </c>
      <c r="B37" s="662" t="s">
        <v>259</v>
      </c>
      <c r="C37" s="657">
        <v>1065833</v>
      </c>
      <c r="D37" s="657">
        <v>0</v>
      </c>
    </row>
    <row r="38" spans="1:4" s="8" customFormat="1" ht="15.75">
      <c r="A38" s="9" t="s">
        <v>111</v>
      </c>
      <c r="B38" s="18" t="s">
        <v>260</v>
      </c>
      <c r="C38" s="657">
        <v>0</v>
      </c>
      <c r="D38" s="657">
        <v>0</v>
      </c>
    </row>
    <row r="39" spans="1:4" s="665" customFormat="1" ht="17.25" customHeight="1">
      <c r="A39" s="663" t="s">
        <v>112</v>
      </c>
      <c r="B39" s="662" t="s">
        <v>261</v>
      </c>
      <c r="C39" s="664">
        <f>+C34+C35+C36+C37</f>
        <v>1683443</v>
      </c>
      <c r="D39" s="664">
        <f>+D34+D35+D36+D37</f>
        <v>1496395</v>
      </c>
    </row>
    <row r="40" spans="1:4" s="8" customFormat="1" ht="15.75">
      <c r="A40" s="9" t="s">
        <v>274</v>
      </c>
      <c r="B40" s="18" t="s">
        <v>262</v>
      </c>
      <c r="C40" s="657">
        <v>0</v>
      </c>
      <c r="D40" s="657">
        <v>0</v>
      </c>
    </row>
    <row r="41" spans="1:4" s="8" customFormat="1" ht="15.75">
      <c r="A41" s="9" t="s">
        <v>275</v>
      </c>
      <c r="B41" s="662" t="s">
        <v>263</v>
      </c>
      <c r="C41" s="657">
        <v>0</v>
      </c>
      <c r="D41" s="657">
        <v>0</v>
      </c>
    </row>
    <row r="42" spans="1:4" s="8" customFormat="1" ht="15.75">
      <c r="A42" s="9" t="s">
        <v>276</v>
      </c>
      <c r="B42" s="18" t="s">
        <v>264</v>
      </c>
      <c r="C42" s="657">
        <v>0</v>
      </c>
      <c r="D42" s="657">
        <v>0</v>
      </c>
    </row>
    <row r="43" spans="1:4" s="8" customFormat="1" ht="15.75">
      <c r="A43" s="663" t="s">
        <v>116</v>
      </c>
      <c r="B43" s="662" t="s">
        <v>265</v>
      </c>
      <c r="C43" s="664">
        <f>+C40+C41+C42</f>
        <v>0</v>
      </c>
      <c r="D43" s="664">
        <f>+D40+D41+D42</f>
        <v>0</v>
      </c>
    </row>
    <row r="44" spans="1:4" s="665" customFormat="1" ht="17.25" customHeight="1">
      <c r="A44" s="663" t="s">
        <v>117</v>
      </c>
      <c r="B44" s="18" t="s">
        <v>266</v>
      </c>
      <c r="C44" s="664">
        <v>0</v>
      </c>
      <c r="D44" s="664">
        <v>0</v>
      </c>
    </row>
    <row r="45" spans="1:4" s="665" customFormat="1" ht="12">
      <c r="A45" s="663" t="s">
        <v>277</v>
      </c>
      <c r="B45" s="671" t="s">
        <v>267</v>
      </c>
      <c r="C45" s="672">
        <v>0</v>
      </c>
      <c r="D45" s="672">
        <v>0</v>
      </c>
    </row>
    <row r="46" spans="1:4" s="670" customFormat="1" ht="23.25" customHeight="1" thickBot="1">
      <c r="A46" s="667" t="s">
        <v>118</v>
      </c>
      <c r="B46" s="668" t="s">
        <v>268</v>
      </c>
      <c r="C46" s="669">
        <f>+C30+C33+C39+C43+C44+C45</f>
        <v>1712493</v>
      </c>
      <c r="D46" s="669">
        <f>+D30+D33+D39+D43+D44+D45</f>
        <v>1496395</v>
      </c>
    </row>
    <row r="47" spans="1:4" s="16" customFormat="1" ht="31.5" customHeight="1">
      <c r="A47" s="1061" t="s">
        <v>278</v>
      </c>
      <c r="B47" s="1053" t="s">
        <v>167</v>
      </c>
      <c r="C47" s="1055" t="s">
        <v>89</v>
      </c>
      <c r="D47" s="1057" t="s">
        <v>614</v>
      </c>
    </row>
    <row r="48" spans="1:4" s="16" customFormat="1" ht="12.75" customHeight="1">
      <c r="A48" s="1062"/>
      <c r="B48" s="1054"/>
      <c r="C48" s="1056"/>
      <c r="D48" s="1058"/>
    </row>
    <row r="49" spans="1:4" s="17" customFormat="1" ht="12.75">
      <c r="A49" s="673" t="s">
        <v>279</v>
      </c>
      <c r="B49" s="674" t="s">
        <v>227</v>
      </c>
      <c r="C49" s="674" t="s">
        <v>228</v>
      </c>
      <c r="D49" s="675" t="s">
        <v>229</v>
      </c>
    </row>
    <row r="50" spans="1:4" s="15" customFormat="1" ht="15.75" customHeight="1">
      <c r="A50" s="9" t="s">
        <v>280</v>
      </c>
      <c r="B50" s="10" t="s">
        <v>231</v>
      </c>
      <c r="C50" s="678">
        <v>634816</v>
      </c>
      <c r="D50" s="679">
        <v>634816</v>
      </c>
    </row>
    <row r="51" spans="1:4" s="15" customFormat="1" ht="15.75" customHeight="1">
      <c r="A51" s="9" t="s">
        <v>281</v>
      </c>
      <c r="B51" s="10" t="s">
        <v>232</v>
      </c>
      <c r="C51" s="678">
        <v>0</v>
      </c>
      <c r="D51" s="679">
        <v>0</v>
      </c>
    </row>
    <row r="52" spans="1:4" s="15" customFormat="1" ht="15.75" customHeight="1">
      <c r="A52" s="9" t="s">
        <v>802</v>
      </c>
      <c r="B52" s="10" t="s">
        <v>233</v>
      </c>
      <c r="C52" s="678">
        <v>355781</v>
      </c>
      <c r="D52" s="679">
        <v>355781</v>
      </c>
    </row>
    <row r="53" spans="1:4" s="15" customFormat="1" ht="15.75" customHeight="1">
      <c r="A53" s="9" t="s">
        <v>282</v>
      </c>
      <c r="B53" s="10" t="s">
        <v>234</v>
      </c>
      <c r="C53" s="678">
        <v>-4158579</v>
      </c>
      <c r="D53" s="679">
        <v>-4239729</v>
      </c>
    </row>
    <row r="54" spans="1:4" s="15" customFormat="1" ht="15.75" customHeight="1">
      <c r="A54" s="9" t="s">
        <v>283</v>
      </c>
      <c r="B54" s="10" t="s">
        <v>235</v>
      </c>
      <c r="C54" s="678">
        <v>0</v>
      </c>
      <c r="D54" s="679">
        <v>0</v>
      </c>
    </row>
    <row r="55" spans="1:4" s="15" customFormat="1" ht="15.75" customHeight="1">
      <c r="A55" s="9" t="s">
        <v>284</v>
      </c>
      <c r="B55" s="10" t="s">
        <v>236</v>
      </c>
      <c r="C55" s="678">
        <v>-81150</v>
      </c>
      <c r="D55" s="679">
        <v>1928513</v>
      </c>
    </row>
    <row r="56" spans="1:4" s="677" customFormat="1" ht="15.75" customHeight="1">
      <c r="A56" s="663" t="s">
        <v>119</v>
      </c>
      <c r="B56" s="676" t="s">
        <v>237</v>
      </c>
      <c r="C56" s="680">
        <f>+C50+C51+C52+C53+C54+C55</f>
        <v>-3249132</v>
      </c>
      <c r="D56" s="681">
        <f>+D50+D51+D52+D53+D54+D55</f>
        <v>-1320619</v>
      </c>
    </row>
    <row r="57" spans="1:4" s="15" customFormat="1" ht="15.75" customHeight="1">
      <c r="A57" s="9" t="s">
        <v>285</v>
      </c>
      <c r="B57" s="10" t="s">
        <v>238</v>
      </c>
      <c r="C57" s="682">
        <v>0</v>
      </c>
      <c r="D57" s="683">
        <v>77300</v>
      </c>
    </row>
    <row r="58" spans="1:4" s="15" customFormat="1" ht="15.75" customHeight="1">
      <c r="A58" s="9" t="s">
        <v>286</v>
      </c>
      <c r="B58" s="10" t="s">
        <v>239</v>
      </c>
      <c r="C58" s="682">
        <v>0</v>
      </c>
      <c r="D58" s="683">
        <v>0</v>
      </c>
    </row>
    <row r="59" spans="1:4" s="15" customFormat="1" ht="15.75" customHeight="1">
      <c r="A59" s="9" t="s">
        <v>287</v>
      </c>
      <c r="B59" s="10" t="s">
        <v>240</v>
      </c>
      <c r="C59" s="682">
        <v>1642733</v>
      </c>
      <c r="D59" s="683">
        <v>0</v>
      </c>
    </row>
    <row r="60" spans="1:4" s="677" customFormat="1" ht="15.75" customHeight="1">
      <c r="A60" s="663" t="s">
        <v>288</v>
      </c>
      <c r="B60" s="676" t="s">
        <v>241</v>
      </c>
      <c r="C60" s="680">
        <f>+C57+C58+C59</f>
        <v>1642733</v>
      </c>
      <c r="D60" s="681">
        <f>+D57+D58+D59</f>
        <v>77300</v>
      </c>
    </row>
    <row r="61" spans="1:4" s="677" customFormat="1" ht="15.75" customHeight="1">
      <c r="A61" s="663" t="s">
        <v>289</v>
      </c>
      <c r="B61" s="676" t="s">
        <v>242</v>
      </c>
      <c r="C61" s="684">
        <v>0</v>
      </c>
      <c r="D61" s="685">
        <v>0</v>
      </c>
    </row>
    <row r="62" spans="1:4" s="677" customFormat="1" ht="15.75" customHeight="1">
      <c r="A62" s="663" t="s">
        <v>637</v>
      </c>
      <c r="B62" s="676" t="s">
        <v>243</v>
      </c>
      <c r="C62" s="686">
        <v>3318892</v>
      </c>
      <c r="D62" s="687">
        <v>2739714</v>
      </c>
    </row>
    <row r="63" spans="1:4" s="19" customFormat="1" ht="21.75" customHeight="1" thickBot="1">
      <c r="A63" s="667" t="s">
        <v>290</v>
      </c>
      <c r="B63" s="666" t="s">
        <v>244</v>
      </c>
      <c r="C63" s="669">
        <f>+C56+C60+C62</f>
        <v>1712493</v>
      </c>
      <c r="D63" s="669">
        <f>+D56+D60+D62</f>
        <v>1496395</v>
      </c>
    </row>
    <row r="64" spans="1:4" ht="15.75">
      <c r="A64" s="12"/>
      <c r="C64" s="13"/>
      <c r="D64" s="13"/>
    </row>
    <row r="65" spans="1:4" ht="15.75">
      <c r="A65" s="12"/>
      <c r="C65" s="13"/>
      <c r="D65" s="13"/>
    </row>
    <row r="66" spans="1:4" ht="15.75">
      <c r="A66" s="14"/>
      <c r="C66" s="13"/>
      <c r="D66" s="13"/>
    </row>
    <row r="67" spans="1:4" ht="15.75">
      <c r="A67" s="1060"/>
      <c r="B67" s="1060"/>
      <c r="C67" s="1060"/>
      <c r="D67" s="1060"/>
    </row>
    <row r="68" spans="1:4" ht="15.75">
      <c r="A68" s="1060"/>
      <c r="B68" s="1060"/>
      <c r="C68" s="1060"/>
      <c r="D68" s="1060"/>
    </row>
  </sheetData>
  <sheetProtection/>
  <mergeCells count="14">
    <mergeCell ref="A1:D1"/>
    <mergeCell ref="A2:D2"/>
    <mergeCell ref="A3:D3"/>
    <mergeCell ref="C5:D5"/>
    <mergeCell ref="A6:A7"/>
    <mergeCell ref="B6:B7"/>
    <mergeCell ref="C6:C7"/>
    <mergeCell ref="D6:D7"/>
    <mergeCell ref="A47:A48"/>
    <mergeCell ref="B47:B48"/>
    <mergeCell ref="C47:C48"/>
    <mergeCell ref="D47:D48"/>
    <mergeCell ref="A67:D67"/>
    <mergeCell ref="A68:D68"/>
  </mergeCells>
  <printOptions horizontalCentered="1"/>
  <pageMargins left="0.56" right="0.58" top="0.77" bottom="0.984251968503937" header="0.7874015748031497" footer="0.7874015748031497"/>
  <pageSetup fitToHeight="1" fitToWidth="1" horizontalDpi="300" verticalDpi="300" orientation="portrait" paperSize="9" scale="6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8"/>
  <sheetViews>
    <sheetView view="pageBreakPreview" zoomScaleSheetLayoutView="100" zoomScalePageLayoutView="0" workbookViewId="0" topLeftCell="A1">
      <selection activeCell="C5" sqref="C5:D5"/>
    </sheetView>
  </sheetViews>
  <sheetFormatPr defaultColWidth="10.375" defaultRowHeight="12.75"/>
  <cols>
    <col min="1" max="1" width="68.625" style="1" customWidth="1"/>
    <col min="2" max="2" width="6.125" style="2" customWidth="1"/>
    <col min="3" max="3" width="18.00390625" style="1" hidden="1" customWidth="1"/>
    <col min="4" max="4" width="40.125" style="1" customWidth="1"/>
    <col min="5" max="16384" width="10.375" style="1" customWidth="1"/>
  </cols>
  <sheetData>
    <row r="1" spans="1:4" ht="49.5" customHeight="1">
      <c r="A1" s="1059" t="s">
        <v>805</v>
      </c>
      <c r="B1" s="1063"/>
      <c r="C1" s="1063"/>
      <c r="D1" s="1063"/>
    </row>
    <row r="2" spans="1:4" ht="21" customHeight="1">
      <c r="A2" s="1059" t="s">
        <v>801</v>
      </c>
      <c r="B2" s="1059"/>
      <c r="C2" s="1059"/>
      <c r="D2" s="1059"/>
    </row>
    <row r="3" spans="1:4" ht="21" customHeight="1">
      <c r="A3" s="1059" t="s">
        <v>806</v>
      </c>
      <c r="B3" s="1059"/>
      <c r="C3" s="1059"/>
      <c r="D3" s="1059"/>
    </row>
    <row r="4" spans="1:4" ht="18.75" customHeight="1">
      <c r="A4" s="690"/>
      <c r="B4" s="691"/>
      <c r="C4" s="691"/>
      <c r="D4" s="722" t="s">
        <v>870</v>
      </c>
    </row>
    <row r="5" spans="3:4" ht="16.5" thickBot="1">
      <c r="C5" s="1064" t="s">
        <v>734</v>
      </c>
      <c r="D5" s="1064"/>
    </row>
    <row r="6" spans="1:4" ht="15.75" customHeight="1">
      <c r="A6" s="1065" t="s">
        <v>224</v>
      </c>
      <c r="B6" s="1067" t="s">
        <v>167</v>
      </c>
      <c r="C6" s="1069" t="s">
        <v>89</v>
      </c>
      <c r="D6" s="1069" t="s">
        <v>614</v>
      </c>
    </row>
    <row r="7" spans="1:4" ht="11.25" customHeight="1">
      <c r="A7" s="1066"/>
      <c r="B7" s="1068"/>
      <c r="C7" s="1070"/>
      <c r="D7" s="1070"/>
    </row>
    <row r="8" spans="1:4" s="5" customFormat="1" ht="16.5" thickBot="1">
      <c r="A8" s="3" t="s">
        <v>226</v>
      </c>
      <c r="B8" s="4" t="s">
        <v>227</v>
      </c>
      <c r="C8" s="4" t="s">
        <v>228</v>
      </c>
      <c r="D8" s="4" t="s">
        <v>228</v>
      </c>
    </row>
    <row r="9" spans="1:4" s="658" customFormat="1" ht="15.75">
      <c r="A9" s="875" t="s">
        <v>706</v>
      </c>
      <c r="B9" s="7" t="s">
        <v>231</v>
      </c>
      <c r="C9" s="876">
        <f>SUM(C10:C12)</f>
        <v>1724352</v>
      </c>
      <c r="D9" s="876">
        <f>SUM(D10:D12)</f>
        <v>17018</v>
      </c>
    </row>
    <row r="10" spans="1:4" s="658" customFormat="1" ht="15.75" hidden="1">
      <c r="A10" s="650" t="s">
        <v>90</v>
      </c>
      <c r="B10" s="18" t="s">
        <v>232</v>
      </c>
      <c r="C10" s="653">
        <v>1000000</v>
      </c>
      <c r="D10" s="653">
        <v>0</v>
      </c>
    </row>
    <row r="11" spans="1:4" s="658" customFormat="1" ht="15.75" hidden="1">
      <c r="A11" s="650" t="s">
        <v>91</v>
      </c>
      <c r="B11" s="18" t="s">
        <v>233</v>
      </c>
      <c r="C11" s="653">
        <v>724352</v>
      </c>
      <c r="D11" s="653">
        <v>17018</v>
      </c>
    </row>
    <row r="12" spans="1:4" s="658" customFormat="1" ht="15.75" hidden="1">
      <c r="A12" s="650" t="s">
        <v>92</v>
      </c>
      <c r="B12" s="18" t="s">
        <v>234</v>
      </c>
      <c r="C12" s="653">
        <v>0</v>
      </c>
      <c r="D12" s="653">
        <v>0</v>
      </c>
    </row>
    <row r="13" spans="1:4" s="658" customFormat="1" ht="15.75">
      <c r="A13" s="651" t="s">
        <v>707</v>
      </c>
      <c r="B13" s="18" t="s">
        <v>232</v>
      </c>
      <c r="C13" s="655">
        <f>+C14+C15+C16+C17+C18</f>
        <v>950148699</v>
      </c>
      <c r="D13" s="655">
        <v>941897829</v>
      </c>
    </row>
    <row r="14" spans="1:4" s="658" customFormat="1" ht="15.75" hidden="1">
      <c r="A14" s="651" t="s">
        <v>93</v>
      </c>
      <c r="B14" s="18" t="s">
        <v>236</v>
      </c>
      <c r="C14" s="655">
        <v>918584383</v>
      </c>
      <c r="D14" s="655">
        <v>941</v>
      </c>
    </row>
    <row r="15" spans="1:4" s="658" customFormat="1" ht="15.75" hidden="1">
      <c r="A15" s="651" t="s">
        <v>94</v>
      </c>
      <c r="B15" s="18" t="s">
        <v>237</v>
      </c>
      <c r="C15" s="656">
        <v>24736003</v>
      </c>
      <c r="D15" s="656">
        <v>18823561</v>
      </c>
    </row>
    <row r="16" spans="1:4" s="658" customFormat="1" ht="15.75" hidden="1">
      <c r="A16" s="651" t="s">
        <v>101</v>
      </c>
      <c r="B16" s="18" t="s">
        <v>238</v>
      </c>
      <c r="C16" s="656">
        <v>0</v>
      </c>
      <c r="D16" s="656">
        <v>0</v>
      </c>
    </row>
    <row r="17" spans="1:4" s="658" customFormat="1" ht="15.75" hidden="1">
      <c r="A17" s="651" t="s">
        <v>102</v>
      </c>
      <c r="B17" s="18" t="s">
        <v>239</v>
      </c>
      <c r="C17" s="656">
        <v>6828313</v>
      </c>
      <c r="D17" s="656">
        <v>5673021</v>
      </c>
    </row>
    <row r="18" spans="1:4" s="658" customFormat="1" ht="15.75" hidden="1">
      <c r="A18" s="651" t="s">
        <v>103</v>
      </c>
      <c r="B18" s="18" t="s">
        <v>240</v>
      </c>
      <c r="C18" s="656">
        <v>0</v>
      </c>
      <c r="D18" s="656">
        <v>0</v>
      </c>
    </row>
    <row r="19" spans="1:4" s="658" customFormat="1" ht="15.75">
      <c r="A19" s="651" t="s">
        <v>808</v>
      </c>
      <c r="B19" s="662" t="s">
        <v>233</v>
      </c>
      <c r="C19" s="656">
        <f>+C20+C23+C26</f>
        <v>56127819</v>
      </c>
      <c r="D19" s="656">
        <v>56127819</v>
      </c>
    </row>
    <row r="20" spans="1:4" s="658" customFormat="1" ht="15.75" hidden="1">
      <c r="A20" s="651" t="s">
        <v>99</v>
      </c>
      <c r="B20" s="18" t="s">
        <v>242</v>
      </c>
      <c r="C20" s="656">
        <v>1700000</v>
      </c>
      <c r="D20" s="656">
        <v>1700000</v>
      </c>
    </row>
    <row r="21" spans="1:4" s="658" customFormat="1" ht="15.75" hidden="1">
      <c r="A21" s="11" t="s">
        <v>95</v>
      </c>
      <c r="B21" s="662" t="s">
        <v>243</v>
      </c>
      <c r="C21" s="657">
        <v>0</v>
      </c>
      <c r="D21" s="657">
        <v>0</v>
      </c>
    </row>
    <row r="22" spans="1:4" s="658" customFormat="1" ht="15.75" hidden="1">
      <c r="A22" s="11" t="s">
        <v>96</v>
      </c>
      <c r="B22" s="18" t="s">
        <v>244</v>
      </c>
      <c r="C22" s="657">
        <v>0</v>
      </c>
      <c r="D22" s="657">
        <v>0</v>
      </c>
    </row>
    <row r="23" spans="1:4" s="658" customFormat="1" ht="15.75" hidden="1">
      <c r="A23" s="651" t="s">
        <v>100</v>
      </c>
      <c r="B23" s="662" t="s">
        <v>245</v>
      </c>
      <c r="C23" s="656">
        <v>54427819</v>
      </c>
      <c r="D23" s="656">
        <v>54427819</v>
      </c>
    </row>
    <row r="24" spans="1:4" s="658" customFormat="1" ht="15.75" hidden="1">
      <c r="A24" s="11" t="s">
        <v>97</v>
      </c>
      <c r="B24" s="18" t="s">
        <v>246</v>
      </c>
      <c r="C24" s="657">
        <v>0</v>
      </c>
      <c r="D24" s="657">
        <v>0</v>
      </c>
    </row>
    <row r="25" spans="1:4" s="658" customFormat="1" ht="15.75" hidden="1">
      <c r="A25" s="11" t="s">
        <v>98</v>
      </c>
      <c r="B25" s="662" t="s">
        <v>247</v>
      </c>
      <c r="C25" s="657">
        <v>0</v>
      </c>
      <c r="D25" s="657">
        <v>0</v>
      </c>
    </row>
    <row r="26" spans="1:4" s="658" customFormat="1" ht="15.75" hidden="1">
      <c r="A26" s="651" t="s">
        <v>107</v>
      </c>
      <c r="B26" s="18" t="s">
        <v>248</v>
      </c>
      <c r="C26" s="656">
        <v>0</v>
      </c>
      <c r="D26" s="656">
        <v>0</v>
      </c>
    </row>
    <row r="27" spans="1:4" s="658" customFormat="1" ht="15.75">
      <c r="A27" s="651" t="s">
        <v>809</v>
      </c>
      <c r="B27" s="662" t="s">
        <v>234</v>
      </c>
      <c r="C27" s="657">
        <f>SUM(C28:C29)</f>
        <v>59320929</v>
      </c>
      <c r="D27" s="657">
        <v>131917682</v>
      </c>
    </row>
    <row r="28" spans="1:4" s="8" customFormat="1" ht="15.75" hidden="1">
      <c r="A28" s="650" t="s">
        <v>104</v>
      </c>
      <c r="B28" s="18" t="s">
        <v>250</v>
      </c>
      <c r="C28" s="653">
        <v>59320929</v>
      </c>
      <c r="D28" s="653">
        <v>131917682</v>
      </c>
    </row>
    <row r="29" spans="1:4" s="8" customFormat="1" ht="15.75" hidden="1">
      <c r="A29" s="650" t="s">
        <v>105</v>
      </c>
      <c r="B29" s="662" t="s">
        <v>251</v>
      </c>
      <c r="C29" s="653">
        <v>0</v>
      </c>
      <c r="D29" s="653">
        <v>0</v>
      </c>
    </row>
    <row r="30" spans="1:4" s="665" customFormat="1" ht="21.75" customHeight="1">
      <c r="A30" s="663" t="s">
        <v>810</v>
      </c>
      <c r="B30" s="18" t="s">
        <v>235</v>
      </c>
      <c r="C30" s="664">
        <f>C9+C13+C19+C27</f>
        <v>1067321799</v>
      </c>
      <c r="D30" s="664">
        <f>D9+D13+D19+D27</f>
        <v>1129960348</v>
      </c>
    </row>
    <row r="31" spans="1:4" s="658" customFormat="1" ht="15.75">
      <c r="A31" s="651" t="s">
        <v>269</v>
      </c>
      <c r="B31" s="662" t="s">
        <v>236</v>
      </c>
      <c r="C31" s="657">
        <v>448888</v>
      </c>
      <c r="D31" s="657">
        <v>370394</v>
      </c>
    </row>
    <row r="32" spans="1:4" s="658" customFormat="1" ht="15.75">
      <c r="A32" s="651" t="s">
        <v>270</v>
      </c>
      <c r="B32" s="18" t="s">
        <v>237</v>
      </c>
      <c r="C32" s="657">
        <v>0</v>
      </c>
      <c r="D32" s="657">
        <v>0</v>
      </c>
    </row>
    <row r="33" spans="1:4" s="665" customFormat="1" ht="17.25" customHeight="1">
      <c r="A33" s="663" t="s">
        <v>811</v>
      </c>
      <c r="B33" s="662" t="s">
        <v>238</v>
      </c>
      <c r="C33" s="664">
        <f>+C31+C32</f>
        <v>448888</v>
      </c>
      <c r="D33" s="664">
        <f>+D31+D32</f>
        <v>370394</v>
      </c>
    </row>
    <row r="34" spans="1:4" s="658" customFormat="1" ht="15.75">
      <c r="A34" s="651" t="s">
        <v>110</v>
      </c>
      <c r="B34" s="18" t="s">
        <v>239</v>
      </c>
      <c r="C34" s="657">
        <v>0</v>
      </c>
      <c r="D34" s="657">
        <v>0</v>
      </c>
    </row>
    <row r="35" spans="1:4" s="658" customFormat="1" ht="15.75">
      <c r="A35" s="651" t="s">
        <v>271</v>
      </c>
      <c r="B35" s="662" t="s">
        <v>240</v>
      </c>
      <c r="C35" s="657">
        <v>244920</v>
      </c>
      <c r="D35" s="657">
        <v>254108</v>
      </c>
    </row>
    <row r="36" spans="1:4" s="658" customFormat="1" ht="15.75">
      <c r="A36" s="651" t="s">
        <v>272</v>
      </c>
      <c r="B36" s="18" t="s">
        <v>241</v>
      </c>
      <c r="C36" s="657">
        <v>9117059</v>
      </c>
      <c r="D36" s="657">
        <v>27269469</v>
      </c>
    </row>
    <row r="37" spans="1:4" s="658" customFormat="1" ht="15.75">
      <c r="A37" s="651" t="s">
        <v>273</v>
      </c>
      <c r="B37" s="662" t="s">
        <v>242</v>
      </c>
      <c r="C37" s="657">
        <v>0</v>
      </c>
      <c r="D37" s="657">
        <v>0</v>
      </c>
    </row>
    <row r="38" spans="1:4" s="658" customFormat="1" ht="15.75">
      <c r="A38" s="651" t="s">
        <v>111</v>
      </c>
      <c r="B38" s="18" t="s">
        <v>243</v>
      </c>
      <c r="C38" s="657">
        <v>0</v>
      </c>
      <c r="D38" s="657">
        <v>0</v>
      </c>
    </row>
    <row r="39" spans="1:4" s="665" customFormat="1" ht="17.25" customHeight="1">
      <c r="A39" s="663" t="s">
        <v>812</v>
      </c>
      <c r="B39" s="662" t="s">
        <v>244</v>
      </c>
      <c r="C39" s="664">
        <f>+C34+C35+C36+C37</f>
        <v>9361979</v>
      </c>
      <c r="D39" s="664">
        <f>+D34+D35+D36+D37</f>
        <v>27523577</v>
      </c>
    </row>
    <row r="40" spans="1:4" s="658" customFormat="1" ht="15.75">
      <c r="A40" s="651" t="s">
        <v>274</v>
      </c>
      <c r="B40" s="18" t="s">
        <v>245</v>
      </c>
      <c r="C40" s="657">
        <v>1179413</v>
      </c>
      <c r="D40" s="657">
        <v>2279675</v>
      </c>
    </row>
    <row r="41" spans="1:4" s="658" customFormat="1" ht="15.75">
      <c r="A41" s="651" t="s">
        <v>275</v>
      </c>
      <c r="B41" s="662" t="s">
        <v>246</v>
      </c>
      <c r="C41" s="657">
        <v>3042386</v>
      </c>
      <c r="D41" s="657">
        <v>2470803</v>
      </c>
    </row>
    <row r="42" spans="1:4" s="658" customFormat="1" ht="15.75">
      <c r="A42" s="651" t="s">
        <v>276</v>
      </c>
      <c r="B42" s="18" t="s">
        <v>247</v>
      </c>
      <c r="C42" s="657">
        <v>212607</v>
      </c>
      <c r="D42" s="657">
        <v>129333</v>
      </c>
    </row>
    <row r="43" spans="1:4" s="8" customFormat="1" ht="15.75">
      <c r="A43" s="663" t="s">
        <v>813</v>
      </c>
      <c r="B43" s="662" t="s">
        <v>248</v>
      </c>
      <c r="C43" s="664">
        <f>+C40+C41+C42</f>
        <v>4434406</v>
      </c>
      <c r="D43" s="664">
        <f>+D40+D41+D42</f>
        <v>4879811</v>
      </c>
    </row>
    <row r="44" spans="1:4" s="665" customFormat="1" ht="17.25" customHeight="1">
      <c r="A44" s="663" t="s">
        <v>117</v>
      </c>
      <c r="B44" s="18" t="s">
        <v>249</v>
      </c>
      <c r="C44" s="664">
        <v>4963189</v>
      </c>
      <c r="D44" s="664">
        <v>0</v>
      </c>
    </row>
    <row r="45" spans="1:4" s="665" customFormat="1" ht="12">
      <c r="A45" s="663" t="s">
        <v>277</v>
      </c>
      <c r="B45" s="671" t="s">
        <v>250</v>
      </c>
      <c r="C45" s="672">
        <v>0</v>
      </c>
      <c r="D45" s="672">
        <v>0</v>
      </c>
    </row>
    <row r="46" spans="1:4" s="670" customFormat="1" ht="23.25" customHeight="1" thickBot="1">
      <c r="A46" s="667" t="s">
        <v>814</v>
      </c>
      <c r="B46" s="668" t="s">
        <v>251</v>
      </c>
      <c r="C46" s="669">
        <f>+C30+C33+C39+C43+C44+C45</f>
        <v>1086530261</v>
      </c>
      <c r="D46" s="669">
        <f>+D30+D33+D39+D43+D44+D45</f>
        <v>1162734130</v>
      </c>
    </row>
    <row r="47" spans="1:4" s="16" customFormat="1" ht="31.5" customHeight="1">
      <c r="A47" s="1061" t="s">
        <v>278</v>
      </c>
      <c r="B47" s="1053" t="s">
        <v>167</v>
      </c>
      <c r="C47" s="1055" t="s">
        <v>89</v>
      </c>
      <c r="D47" s="1057" t="s">
        <v>614</v>
      </c>
    </row>
    <row r="48" spans="1:4" s="16" customFormat="1" ht="12.75" customHeight="1">
      <c r="A48" s="1062"/>
      <c r="B48" s="1054"/>
      <c r="C48" s="1056"/>
      <c r="D48" s="1058"/>
    </row>
    <row r="49" spans="1:4" s="17" customFormat="1" ht="12.75">
      <c r="A49" s="673" t="s">
        <v>279</v>
      </c>
      <c r="B49" s="674" t="s">
        <v>227</v>
      </c>
      <c r="C49" s="674" t="s">
        <v>228</v>
      </c>
      <c r="D49" s="675" t="s">
        <v>229</v>
      </c>
    </row>
    <row r="50" spans="1:4" s="15" customFormat="1" ht="15.75" customHeight="1">
      <c r="A50" s="9" t="s">
        <v>807</v>
      </c>
      <c r="B50" s="10" t="s">
        <v>231</v>
      </c>
      <c r="C50" s="678">
        <v>1172779874</v>
      </c>
      <c r="D50" s="679">
        <v>1189898893</v>
      </c>
    </row>
    <row r="51" spans="1:4" s="15" customFormat="1" ht="15.75" customHeight="1" hidden="1">
      <c r="A51" s="9" t="s">
        <v>281</v>
      </c>
      <c r="B51" s="10" t="s">
        <v>232</v>
      </c>
      <c r="C51" s="678">
        <v>0</v>
      </c>
      <c r="D51" s="679">
        <v>0</v>
      </c>
    </row>
    <row r="52" spans="1:4" s="15" customFormat="1" ht="15.75" customHeight="1" hidden="1">
      <c r="A52" s="9" t="s">
        <v>802</v>
      </c>
      <c r="B52" s="10" t="s">
        <v>233</v>
      </c>
      <c r="C52" s="678">
        <v>16128422</v>
      </c>
      <c r="D52" s="679"/>
    </row>
    <row r="53" spans="1:4" s="15" customFormat="1" ht="15.75" customHeight="1">
      <c r="A53" s="9" t="s">
        <v>282</v>
      </c>
      <c r="B53" s="10" t="s">
        <v>232</v>
      </c>
      <c r="C53" s="678">
        <v>-164703648</v>
      </c>
      <c r="D53" s="679">
        <v>-158187994</v>
      </c>
    </row>
    <row r="54" spans="1:4" s="15" customFormat="1" ht="15.75" customHeight="1">
      <c r="A54" s="9" t="s">
        <v>283</v>
      </c>
      <c r="B54" s="10" t="s">
        <v>233</v>
      </c>
      <c r="C54" s="678">
        <v>0</v>
      </c>
      <c r="D54" s="679">
        <v>0</v>
      </c>
    </row>
    <row r="55" spans="1:4" s="15" customFormat="1" ht="15.75" customHeight="1">
      <c r="A55" s="9" t="s">
        <v>284</v>
      </c>
      <c r="B55" s="10" t="s">
        <v>234</v>
      </c>
      <c r="C55" s="678">
        <v>10755383</v>
      </c>
      <c r="D55" s="679">
        <v>76543583</v>
      </c>
    </row>
    <row r="56" spans="1:4" s="677" customFormat="1" ht="15.75" customHeight="1">
      <c r="A56" s="663" t="s">
        <v>815</v>
      </c>
      <c r="B56" s="676" t="s">
        <v>235</v>
      </c>
      <c r="C56" s="680">
        <f>+C50+C51+C52+C53+C54+C55</f>
        <v>1034960031</v>
      </c>
      <c r="D56" s="681">
        <f>+D50+D51+D52+D53+D54+D55</f>
        <v>1108254482</v>
      </c>
    </row>
    <row r="57" spans="1:4" s="15" customFormat="1" ht="15.75" customHeight="1">
      <c r="A57" s="9" t="s">
        <v>285</v>
      </c>
      <c r="B57" s="10" t="s">
        <v>236</v>
      </c>
      <c r="C57" s="682">
        <v>1238209</v>
      </c>
      <c r="D57" s="683">
        <v>1483077</v>
      </c>
    </row>
    <row r="58" spans="1:4" s="15" customFormat="1" ht="15.75" customHeight="1">
      <c r="A58" s="9" t="s">
        <v>286</v>
      </c>
      <c r="B58" s="10" t="s">
        <v>237</v>
      </c>
      <c r="C58" s="682">
        <v>4110757</v>
      </c>
      <c r="D58" s="683">
        <v>3789108</v>
      </c>
    </row>
    <row r="59" spans="1:4" s="15" customFormat="1" ht="15.75" customHeight="1">
      <c r="A59" s="9" t="s">
        <v>287</v>
      </c>
      <c r="B59" s="10" t="s">
        <v>238</v>
      </c>
      <c r="C59" s="682">
        <v>1082333</v>
      </c>
      <c r="D59" s="683">
        <v>2018754</v>
      </c>
    </row>
    <row r="60" spans="1:4" s="677" customFormat="1" ht="15.75" customHeight="1">
      <c r="A60" s="663" t="s">
        <v>816</v>
      </c>
      <c r="B60" s="676" t="s">
        <v>239</v>
      </c>
      <c r="C60" s="680">
        <f>+C57+C58+C59</f>
        <v>6431299</v>
      </c>
      <c r="D60" s="681">
        <f>+D57+D58+D59</f>
        <v>7290939</v>
      </c>
    </row>
    <row r="61" spans="1:4" s="677" customFormat="1" ht="15.75" customHeight="1">
      <c r="A61" s="663" t="s">
        <v>289</v>
      </c>
      <c r="B61" s="676" t="s">
        <v>240</v>
      </c>
      <c r="C61" s="684">
        <v>0</v>
      </c>
      <c r="D61" s="685">
        <v>0</v>
      </c>
    </row>
    <row r="62" spans="1:4" s="677" customFormat="1" ht="15.75" customHeight="1">
      <c r="A62" s="663" t="s">
        <v>637</v>
      </c>
      <c r="B62" s="676" t="s">
        <v>241</v>
      </c>
      <c r="C62" s="686">
        <v>45138931</v>
      </c>
      <c r="D62" s="687">
        <v>47188709</v>
      </c>
    </row>
    <row r="63" spans="1:4" s="19" customFormat="1" ht="21.75" customHeight="1" thickBot="1">
      <c r="A63" s="667" t="s">
        <v>817</v>
      </c>
      <c r="B63" s="666" t="s">
        <v>242</v>
      </c>
      <c r="C63" s="669">
        <f>+C56+C60+C62</f>
        <v>1086530261</v>
      </c>
      <c r="D63" s="669">
        <f>+D56+D60+D62</f>
        <v>1162734130</v>
      </c>
    </row>
    <row r="64" spans="1:4" ht="15.75">
      <c r="A64" s="12"/>
      <c r="C64" s="13"/>
      <c r="D64" s="13"/>
    </row>
    <row r="65" spans="1:4" ht="15.75">
      <c r="A65" s="12"/>
      <c r="C65" s="13"/>
      <c r="D65" s="13"/>
    </row>
    <row r="66" spans="1:4" ht="15.75">
      <c r="A66" s="14"/>
      <c r="C66" s="13"/>
      <c r="D66" s="13"/>
    </row>
    <row r="67" spans="1:4" ht="15.75">
      <c r="A67" s="1060"/>
      <c r="B67" s="1060"/>
      <c r="C67" s="1060"/>
      <c r="D67" s="1060"/>
    </row>
    <row r="68" spans="1:4" ht="15.75">
      <c r="A68" s="1060"/>
      <c r="B68" s="1060"/>
      <c r="C68" s="1060"/>
      <c r="D68" s="1060"/>
    </row>
  </sheetData>
  <sheetProtection/>
  <mergeCells count="14">
    <mergeCell ref="A1:D1"/>
    <mergeCell ref="A2:D2"/>
    <mergeCell ref="A3:D3"/>
    <mergeCell ref="C5:D5"/>
    <mergeCell ref="A6:A7"/>
    <mergeCell ref="B6:B7"/>
    <mergeCell ref="C6:C7"/>
    <mergeCell ref="D6:D7"/>
    <mergeCell ref="A47:A48"/>
    <mergeCell ref="B47:B48"/>
    <mergeCell ref="C47:C48"/>
    <mergeCell ref="D47:D48"/>
    <mergeCell ref="A67:D67"/>
    <mergeCell ref="A68:D68"/>
  </mergeCells>
  <printOptions horizontalCentered="1"/>
  <pageMargins left="0.56" right="0.58" top="0.77" bottom="0.984251968503937" header="0.7874015748031497" footer="0.7874015748031497"/>
  <pageSetup fitToHeight="1" fitToWidth="1" horizontalDpi="300" verticalDpi="300" orientation="portrait" paperSize="9" scale="86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9"/>
  <sheetViews>
    <sheetView view="pageBreakPreview" zoomScaleSheetLayoutView="100" zoomScalePageLayoutView="0" workbookViewId="0" topLeftCell="A1">
      <selection activeCell="C5" sqref="C5:D5"/>
    </sheetView>
  </sheetViews>
  <sheetFormatPr defaultColWidth="10.375" defaultRowHeight="12.75"/>
  <cols>
    <col min="1" max="1" width="68.625" style="1" customWidth="1"/>
    <col min="2" max="2" width="6.125" style="2" customWidth="1"/>
    <col min="3" max="3" width="18.00390625" style="1" customWidth="1"/>
    <col min="4" max="4" width="17.125" style="1" customWidth="1"/>
    <col min="5" max="16384" width="10.375" style="1" customWidth="1"/>
  </cols>
  <sheetData>
    <row r="1" spans="1:4" ht="36.75" customHeight="1">
      <c r="A1" s="1059" t="s">
        <v>818</v>
      </c>
      <c r="B1" s="1063"/>
      <c r="C1" s="1063"/>
      <c r="D1" s="1063"/>
    </row>
    <row r="2" spans="1:4" ht="21" customHeight="1">
      <c r="A2" s="1059" t="s">
        <v>801</v>
      </c>
      <c r="B2" s="1059"/>
      <c r="C2" s="1059"/>
      <c r="D2" s="1059"/>
    </row>
    <row r="3" spans="1:4" ht="21" customHeight="1">
      <c r="A3" s="1059" t="s">
        <v>72</v>
      </c>
      <c r="B3" s="1059"/>
      <c r="C3" s="1059"/>
      <c r="D3" s="1059"/>
    </row>
    <row r="4" spans="1:4" ht="18.75" customHeight="1">
      <c r="A4" s="690"/>
      <c r="B4" s="691"/>
      <c r="C4" s="691"/>
      <c r="D4" s="722" t="s">
        <v>691</v>
      </c>
    </row>
    <row r="5" spans="3:4" ht="16.5" thickBot="1">
      <c r="C5" s="1064" t="s">
        <v>734</v>
      </c>
      <c r="D5" s="1064"/>
    </row>
    <row r="6" spans="1:4" ht="15.75" customHeight="1">
      <c r="A6" s="1065" t="s">
        <v>673</v>
      </c>
      <c r="B6" s="1067" t="s">
        <v>167</v>
      </c>
      <c r="C6" s="1069" t="s">
        <v>89</v>
      </c>
      <c r="D6" s="1069" t="s">
        <v>614</v>
      </c>
    </row>
    <row r="7" spans="1:4" ht="11.25" customHeight="1">
      <c r="A7" s="1066"/>
      <c r="B7" s="1068"/>
      <c r="C7" s="1070"/>
      <c r="D7" s="1070"/>
    </row>
    <row r="8" spans="1:4" s="5" customFormat="1" ht="16.5" thickBot="1">
      <c r="A8" s="3" t="s">
        <v>226</v>
      </c>
      <c r="B8" s="4" t="s">
        <v>227</v>
      </c>
      <c r="C8" s="4" t="s">
        <v>228</v>
      </c>
      <c r="D8" s="4" t="s">
        <v>229</v>
      </c>
    </row>
    <row r="9" spans="1:4" s="8" customFormat="1" ht="15.75">
      <c r="A9" s="875" t="s">
        <v>819</v>
      </c>
      <c r="B9" s="7" t="s">
        <v>231</v>
      </c>
      <c r="C9" s="877">
        <v>81695507</v>
      </c>
      <c r="D9" s="877">
        <v>84799129</v>
      </c>
    </row>
    <row r="10" spans="1:4" s="8" customFormat="1" ht="15.75">
      <c r="A10" s="650" t="s">
        <v>820</v>
      </c>
      <c r="B10" s="18" t="s">
        <v>232</v>
      </c>
      <c r="C10" s="878">
        <v>17021772</v>
      </c>
      <c r="D10" s="878">
        <v>18173087</v>
      </c>
    </row>
    <row r="11" spans="1:4" s="8" customFormat="1" ht="15.75">
      <c r="A11" s="650" t="s">
        <v>821</v>
      </c>
      <c r="B11" s="18" t="s">
        <v>233</v>
      </c>
      <c r="C11" s="878">
        <v>6314941</v>
      </c>
      <c r="D11" s="878">
        <v>4521355</v>
      </c>
    </row>
    <row r="12" spans="1:4" s="660" customFormat="1" ht="15.75">
      <c r="A12" s="879" t="s">
        <v>822</v>
      </c>
      <c r="B12" s="880" t="s">
        <v>234</v>
      </c>
      <c r="C12" s="881">
        <f>SUM(C9:C11)</f>
        <v>105032220</v>
      </c>
      <c r="D12" s="881">
        <f>SUM(D9:D11)</f>
        <v>107493571</v>
      </c>
    </row>
    <row r="13" spans="1:4" s="8" customFormat="1" ht="15.75">
      <c r="A13" s="651" t="s">
        <v>823</v>
      </c>
      <c r="B13" s="18" t="s">
        <v>235</v>
      </c>
      <c r="C13" s="656">
        <v>118470957</v>
      </c>
      <c r="D13" s="656">
        <v>120696567</v>
      </c>
    </row>
    <row r="14" spans="1:4" s="8" customFormat="1" ht="15.75">
      <c r="A14" s="651" t="s">
        <v>824</v>
      </c>
      <c r="B14" s="18" t="s">
        <v>236</v>
      </c>
      <c r="C14" s="656">
        <v>40283573</v>
      </c>
      <c r="D14" s="656">
        <v>45745578</v>
      </c>
    </row>
    <row r="15" spans="1:4" s="8" customFormat="1" ht="15.75">
      <c r="A15" s="651" t="s">
        <v>825</v>
      </c>
      <c r="B15" s="18" t="s">
        <v>237</v>
      </c>
      <c r="C15" s="656">
        <v>1207402</v>
      </c>
      <c r="D15" s="656">
        <v>1691468</v>
      </c>
    </row>
    <row r="16" spans="1:4" s="8" customFormat="1" ht="15.75">
      <c r="A16" s="651" t="s">
        <v>826</v>
      </c>
      <c r="B16" s="18" t="s">
        <v>238</v>
      </c>
      <c r="C16" s="656">
        <v>8576347</v>
      </c>
      <c r="D16" s="656">
        <v>83980175</v>
      </c>
    </row>
    <row r="17" spans="1:4" s="660" customFormat="1" ht="15.75">
      <c r="A17" s="9" t="s">
        <v>827</v>
      </c>
      <c r="B17" s="880" t="s">
        <v>239</v>
      </c>
      <c r="C17" s="661">
        <f>SUM(C13:C16)</f>
        <v>168538279</v>
      </c>
      <c r="D17" s="661">
        <f>SUM(D13:D16)</f>
        <v>252113788</v>
      </c>
    </row>
    <row r="18" spans="1:4" s="8" customFormat="1" ht="15.75">
      <c r="A18" s="651" t="s">
        <v>828</v>
      </c>
      <c r="B18" s="18" t="s">
        <v>240</v>
      </c>
      <c r="C18" s="656">
        <v>22150684</v>
      </c>
      <c r="D18" s="656">
        <v>22369317</v>
      </c>
    </row>
    <row r="19" spans="1:4" s="660" customFormat="1" ht="15.75">
      <c r="A19" s="651" t="s">
        <v>829</v>
      </c>
      <c r="B19" s="662" t="s">
        <v>241</v>
      </c>
      <c r="C19" s="656">
        <v>29261145</v>
      </c>
      <c r="D19" s="656">
        <v>29290508</v>
      </c>
    </row>
    <row r="20" spans="1:4" s="658" customFormat="1" ht="15.75">
      <c r="A20" s="651" t="s">
        <v>830</v>
      </c>
      <c r="B20" s="18" t="s">
        <v>242</v>
      </c>
      <c r="C20" s="656">
        <v>437957</v>
      </c>
      <c r="D20" s="656">
        <v>499045</v>
      </c>
    </row>
    <row r="21" spans="1:4" s="660" customFormat="1" ht="15.75">
      <c r="A21" s="9" t="s">
        <v>831</v>
      </c>
      <c r="B21" s="880" t="s">
        <v>243</v>
      </c>
      <c r="C21" s="661">
        <f>SUM(C18:C20)</f>
        <v>51849786</v>
      </c>
      <c r="D21" s="661">
        <f>SUM(D18:D20)</f>
        <v>52158870</v>
      </c>
    </row>
    <row r="22" spans="1:4" s="660" customFormat="1" ht="15.75">
      <c r="A22" s="651" t="s">
        <v>832</v>
      </c>
      <c r="B22" s="662" t="s">
        <v>244</v>
      </c>
      <c r="C22" s="656">
        <v>40133143</v>
      </c>
      <c r="D22" s="656">
        <v>40686951</v>
      </c>
    </row>
    <row r="23" spans="1:4" s="8" customFormat="1" ht="15.75">
      <c r="A23" s="651" t="s">
        <v>833</v>
      </c>
      <c r="B23" s="662" t="s">
        <v>245</v>
      </c>
      <c r="C23" s="656">
        <v>10969034</v>
      </c>
      <c r="D23" s="656">
        <v>18734844</v>
      </c>
    </row>
    <row r="24" spans="1:4" s="8" customFormat="1" ht="15.75">
      <c r="A24" s="651" t="s">
        <v>834</v>
      </c>
      <c r="B24" s="662" t="s">
        <v>246</v>
      </c>
      <c r="C24" s="656">
        <v>12737712</v>
      </c>
      <c r="D24" s="656">
        <v>14912167</v>
      </c>
    </row>
    <row r="25" spans="1:4" s="660" customFormat="1" ht="15.75">
      <c r="A25" s="9" t="s">
        <v>835</v>
      </c>
      <c r="B25" s="880" t="s">
        <v>247</v>
      </c>
      <c r="C25" s="661">
        <f>SUM(C22:C24)</f>
        <v>63839889</v>
      </c>
      <c r="D25" s="661">
        <f>SUM(D22:D24)</f>
        <v>74333962</v>
      </c>
    </row>
    <row r="26" spans="1:4" s="660" customFormat="1" ht="15.75">
      <c r="A26" s="9" t="s">
        <v>836</v>
      </c>
      <c r="B26" s="880" t="s">
        <v>248</v>
      </c>
      <c r="C26" s="661">
        <v>35900525</v>
      </c>
      <c r="D26" s="661">
        <v>36899820</v>
      </c>
    </row>
    <row r="27" spans="1:4" s="660" customFormat="1" ht="15.75">
      <c r="A27" s="9" t="s">
        <v>837</v>
      </c>
      <c r="B27" s="880" t="s">
        <v>249</v>
      </c>
      <c r="C27" s="661">
        <v>111501205</v>
      </c>
      <c r="D27" s="661">
        <v>121618718</v>
      </c>
    </row>
    <row r="28" spans="1:4" s="882" customFormat="1" ht="19.5" customHeight="1">
      <c r="A28" s="663" t="s">
        <v>838</v>
      </c>
      <c r="B28" s="887" t="s">
        <v>250</v>
      </c>
      <c r="C28" s="664">
        <f>C12+C17-C21-C25-C26-C27</f>
        <v>10479094</v>
      </c>
      <c r="D28" s="664">
        <f>D12+D17-D21-D25-D26-D27</f>
        <v>74595989</v>
      </c>
    </row>
    <row r="29" spans="1:4" s="660" customFormat="1" ht="15.75">
      <c r="A29" s="651" t="s">
        <v>839</v>
      </c>
      <c r="B29" s="662" t="s">
        <v>251</v>
      </c>
      <c r="C29" s="657">
        <v>276626</v>
      </c>
      <c r="D29" s="657">
        <v>19081</v>
      </c>
    </row>
    <row r="30" spans="1:4" s="660" customFormat="1" ht="15.75">
      <c r="A30" s="9" t="s">
        <v>840</v>
      </c>
      <c r="B30" s="880" t="s">
        <v>252</v>
      </c>
      <c r="C30" s="661">
        <f>C29</f>
        <v>276626</v>
      </c>
      <c r="D30" s="661">
        <f>D29</f>
        <v>19081</v>
      </c>
    </row>
    <row r="31" spans="1:4" s="8" customFormat="1" ht="15.75">
      <c r="A31" s="650" t="s">
        <v>841</v>
      </c>
      <c r="B31" s="18" t="s">
        <v>253</v>
      </c>
      <c r="C31" s="878">
        <v>337</v>
      </c>
      <c r="D31" s="878">
        <v>0</v>
      </c>
    </row>
    <row r="32" spans="1:4" s="660" customFormat="1" ht="15.75">
      <c r="A32" s="9" t="s">
        <v>842</v>
      </c>
      <c r="B32" s="880" t="s">
        <v>254</v>
      </c>
      <c r="C32" s="661">
        <f>C31</f>
        <v>337</v>
      </c>
      <c r="D32" s="661">
        <f>D31</f>
        <v>0</v>
      </c>
    </row>
    <row r="33" spans="1:4" s="882" customFormat="1" ht="18" customHeight="1">
      <c r="A33" s="888" t="s">
        <v>843</v>
      </c>
      <c r="B33" s="889" t="s">
        <v>255</v>
      </c>
      <c r="C33" s="890">
        <f>C30-C32</f>
        <v>276289</v>
      </c>
      <c r="D33" s="890">
        <f>D30-D32</f>
        <v>19081</v>
      </c>
    </row>
    <row r="34" spans="1:4" s="886" customFormat="1" ht="21.75" customHeight="1">
      <c r="A34" s="883" t="s">
        <v>844</v>
      </c>
      <c r="B34" s="884" t="s">
        <v>256</v>
      </c>
      <c r="C34" s="885">
        <f>C28+C33</f>
        <v>10755383</v>
      </c>
      <c r="D34" s="885">
        <f>D28+D33</f>
        <v>74615070</v>
      </c>
    </row>
    <row r="35" spans="1:4" ht="15.75">
      <c r="A35" s="12"/>
      <c r="C35" s="13"/>
      <c r="D35" s="13"/>
    </row>
    <row r="36" spans="1:4" ht="15.75">
      <c r="A36" s="12"/>
      <c r="C36" s="13"/>
      <c r="D36" s="13"/>
    </row>
    <row r="37" spans="1:4" ht="15.75">
      <c r="A37" s="14"/>
      <c r="C37" s="13"/>
      <c r="D37" s="13"/>
    </row>
    <row r="38" spans="1:4" ht="15.75">
      <c r="A38" s="1060"/>
      <c r="B38" s="1060"/>
      <c r="C38" s="1060"/>
      <c r="D38" s="1060"/>
    </row>
    <row r="39" spans="1:4" ht="15.75">
      <c r="A39" s="1060"/>
      <c r="B39" s="1060"/>
      <c r="C39" s="1060"/>
      <c r="D39" s="1060"/>
    </row>
  </sheetData>
  <sheetProtection/>
  <mergeCells count="10">
    <mergeCell ref="A38:D38"/>
    <mergeCell ref="A39:D39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" right="0.58" top="0.77" bottom="0.984251968503937" header="0.7874015748031497" footer="0.7874015748031497"/>
  <pageSetup fitToHeight="1" fitToWidth="1" horizontalDpi="300" verticalDpi="300" orientation="portrait" paperSize="9" scale="9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0"/>
  <sheetViews>
    <sheetView view="pageBreakPreview" zoomScaleSheetLayoutView="100" zoomScalePageLayoutView="0" workbookViewId="0" topLeftCell="A1">
      <selection activeCell="C5" sqref="C5:D5"/>
    </sheetView>
  </sheetViews>
  <sheetFormatPr defaultColWidth="10.375" defaultRowHeight="12.75"/>
  <cols>
    <col min="1" max="1" width="68.625" style="1" customWidth="1"/>
    <col min="2" max="2" width="6.125" style="2" customWidth="1"/>
    <col min="3" max="3" width="18.00390625" style="1" customWidth="1"/>
    <col min="4" max="4" width="17.125" style="1" customWidth="1"/>
    <col min="5" max="16384" width="10.375" style="1" customWidth="1"/>
  </cols>
  <sheetData>
    <row r="1" spans="1:4" ht="36.75" customHeight="1">
      <c r="A1" s="1059" t="s">
        <v>818</v>
      </c>
      <c r="B1" s="1063"/>
      <c r="C1" s="1063"/>
      <c r="D1" s="1063"/>
    </row>
    <row r="2" spans="1:4" ht="21" customHeight="1">
      <c r="A2" s="1059" t="s">
        <v>801</v>
      </c>
      <c r="B2" s="1059"/>
      <c r="C2" s="1059"/>
      <c r="D2" s="1059"/>
    </row>
    <row r="3" spans="1:4" ht="21" customHeight="1">
      <c r="A3" s="1059" t="s">
        <v>162</v>
      </c>
      <c r="B3" s="1059"/>
      <c r="C3" s="1059"/>
      <c r="D3" s="1059"/>
    </row>
    <row r="4" spans="1:4" ht="18.75" customHeight="1">
      <c r="A4" s="690"/>
      <c r="B4" s="691"/>
      <c r="C4" s="691"/>
      <c r="D4" s="722" t="s">
        <v>872</v>
      </c>
    </row>
    <row r="5" spans="3:4" ht="16.5" thickBot="1">
      <c r="C5" s="1064" t="s">
        <v>734</v>
      </c>
      <c r="D5" s="1064"/>
    </row>
    <row r="6" spans="1:4" ht="15.75" customHeight="1">
      <c r="A6" s="1065" t="s">
        <v>673</v>
      </c>
      <c r="B6" s="1067" t="s">
        <v>167</v>
      </c>
      <c r="C6" s="1069" t="s">
        <v>89</v>
      </c>
      <c r="D6" s="1069" t="s">
        <v>614</v>
      </c>
    </row>
    <row r="7" spans="1:4" ht="11.25" customHeight="1">
      <c r="A7" s="1066"/>
      <c r="B7" s="1068"/>
      <c r="C7" s="1070"/>
      <c r="D7" s="1070"/>
    </row>
    <row r="8" spans="1:4" s="5" customFormat="1" ht="16.5" thickBot="1">
      <c r="A8" s="3" t="s">
        <v>226</v>
      </c>
      <c r="B8" s="4" t="s">
        <v>227</v>
      </c>
      <c r="C8" s="4" t="s">
        <v>228</v>
      </c>
      <c r="D8" s="4" t="s">
        <v>229</v>
      </c>
    </row>
    <row r="9" spans="1:4" s="8" customFormat="1" ht="15.75">
      <c r="A9" s="875" t="s">
        <v>819</v>
      </c>
      <c r="B9" s="7" t="s">
        <v>231</v>
      </c>
      <c r="C9" s="877">
        <v>0</v>
      </c>
      <c r="D9" s="877">
        <v>0</v>
      </c>
    </row>
    <row r="10" spans="1:4" s="8" customFormat="1" ht="15.75">
      <c r="A10" s="650" t="s">
        <v>820</v>
      </c>
      <c r="B10" s="18" t="s">
        <v>232</v>
      </c>
      <c r="C10" s="878">
        <v>72613</v>
      </c>
      <c r="D10" s="878">
        <v>129219</v>
      </c>
    </row>
    <row r="11" spans="1:4" s="8" customFormat="1" ht="15.75">
      <c r="A11" s="650" t="s">
        <v>821</v>
      </c>
      <c r="B11" s="18" t="s">
        <v>233</v>
      </c>
      <c r="C11" s="878">
        <v>0</v>
      </c>
      <c r="D11" s="878">
        <v>0</v>
      </c>
    </row>
    <row r="12" spans="1:4" s="660" customFormat="1" ht="15.75">
      <c r="A12" s="879" t="s">
        <v>822</v>
      </c>
      <c r="B12" s="880" t="s">
        <v>234</v>
      </c>
      <c r="C12" s="881">
        <f>SUM(C9:C11)</f>
        <v>72613</v>
      </c>
      <c r="D12" s="881">
        <f>SUM(D9:D11)</f>
        <v>129219</v>
      </c>
    </row>
    <row r="13" spans="1:4" s="8" customFormat="1" ht="15.75">
      <c r="A13" s="651" t="s">
        <v>823</v>
      </c>
      <c r="B13" s="18" t="s">
        <v>235</v>
      </c>
      <c r="C13" s="656">
        <v>0</v>
      </c>
      <c r="D13" s="656">
        <v>45348860</v>
      </c>
    </row>
    <row r="14" spans="1:4" s="8" customFormat="1" ht="15.75">
      <c r="A14" s="651" t="s">
        <v>824</v>
      </c>
      <c r="B14" s="18" t="s">
        <v>236</v>
      </c>
      <c r="C14" s="656">
        <v>48093524</v>
      </c>
      <c r="D14" s="656">
        <v>5664346</v>
      </c>
    </row>
    <row r="15" spans="1:4" s="8" customFormat="1" ht="15.75">
      <c r="A15" s="651" t="s">
        <v>825</v>
      </c>
      <c r="B15" s="18" t="s">
        <v>237</v>
      </c>
      <c r="C15" s="656">
        <v>0</v>
      </c>
      <c r="D15" s="656">
        <v>0</v>
      </c>
    </row>
    <row r="16" spans="1:4" s="8" customFormat="1" ht="15.75">
      <c r="A16" s="651" t="s">
        <v>826</v>
      </c>
      <c r="B16" s="18" t="s">
        <v>238</v>
      </c>
      <c r="C16" s="656">
        <v>0</v>
      </c>
      <c r="D16" s="656">
        <v>7000</v>
      </c>
    </row>
    <row r="17" spans="1:4" s="660" customFormat="1" ht="15.75">
      <c r="A17" s="9" t="s">
        <v>827</v>
      </c>
      <c r="B17" s="880" t="s">
        <v>239</v>
      </c>
      <c r="C17" s="661">
        <f>SUM(C13:C16)</f>
        <v>48093524</v>
      </c>
      <c r="D17" s="661">
        <f>SUM(D13:D16)</f>
        <v>51020206</v>
      </c>
    </row>
    <row r="18" spans="1:4" s="8" customFormat="1" ht="15.75">
      <c r="A18" s="651" t="s">
        <v>828</v>
      </c>
      <c r="B18" s="18" t="s">
        <v>240</v>
      </c>
      <c r="C18" s="656">
        <v>1317189</v>
      </c>
      <c r="D18" s="656">
        <v>1494451</v>
      </c>
    </row>
    <row r="19" spans="1:4" s="660" customFormat="1" ht="15.75">
      <c r="A19" s="651" t="s">
        <v>829</v>
      </c>
      <c r="B19" s="662" t="s">
        <v>241</v>
      </c>
      <c r="C19" s="656">
        <v>5050133</v>
      </c>
      <c r="D19" s="656">
        <v>4014511</v>
      </c>
    </row>
    <row r="20" spans="1:4" s="658" customFormat="1" ht="15.75">
      <c r="A20" s="651" t="s">
        <v>830</v>
      </c>
      <c r="B20" s="18" t="s">
        <v>242</v>
      </c>
      <c r="C20" s="656">
        <v>54991</v>
      </c>
      <c r="D20" s="656">
        <v>205621</v>
      </c>
    </row>
    <row r="21" spans="1:4" s="660" customFormat="1" ht="15.75">
      <c r="A21" s="9" t="s">
        <v>831</v>
      </c>
      <c r="B21" s="880" t="s">
        <v>243</v>
      </c>
      <c r="C21" s="661">
        <f>SUM(C18:C20)</f>
        <v>6422313</v>
      </c>
      <c r="D21" s="661">
        <f>SUM(D18:D20)</f>
        <v>5714583</v>
      </c>
    </row>
    <row r="22" spans="1:4" s="660" customFormat="1" ht="15.75">
      <c r="A22" s="651" t="s">
        <v>832</v>
      </c>
      <c r="B22" s="662" t="s">
        <v>244</v>
      </c>
      <c r="C22" s="656">
        <v>27494756</v>
      </c>
      <c r="D22" s="656">
        <v>27662021</v>
      </c>
    </row>
    <row r="23" spans="1:4" s="8" customFormat="1" ht="15.75">
      <c r="A23" s="651" t="s">
        <v>833</v>
      </c>
      <c r="B23" s="662" t="s">
        <v>245</v>
      </c>
      <c r="C23" s="656">
        <v>3924817</v>
      </c>
      <c r="D23" s="656">
        <v>4689549</v>
      </c>
    </row>
    <row r="24" spans="1:4" s="8" customFormat="1" ht="15.75">
      <c r="A24" s="651" t="s">
        <v>834</v>
      </c>
      <c r="B24" s="662" t="s">
        <v>246</v>
      </c>
      <c r="C24" s="656">
        <v>8763353</v>
      </c>
      <c r="D24" s="656">
        <v>8609481</v>
      </c>
    </row>
    <row r="25" spans="1:4" s="660" customFormat="1" ht="15.75">
      <c r="A25" s="9" t="s">
        <v>835</v>
      </c>
      <c r="B25" s="880" t="s">
        <v>247</v>
      </c>
      <c r="C25" s="661">
        <f>SUM(C22:C24)</f>
        <v>40182926</v>
      </c>
      <c r="D25" s="661">
        <f>SUM(D22:D24)</f>
        <v>40961051</v>
      </c>
    </row>
    <row r="26" spans="1:4" s="660" customFormat="1" ht="15.75">
      <c r="A26" s="9" t="s">
        <v>836</v>
      </c>
      <c r="B26" s="880" t="s">
        <v>248</v>
      </c>
      <c r="C26" s="661">
        <v>523208</v>
      </c>
      <c r="D26" s="661">
        <v>1340215</v>
      </c>
    </row>
    <row r="27" spans="1:4" s="660" customFormat="1" ht="15.75">
      <c r="A27" s="9" t="s">
        <v>837</v>
      </c>
      <c r="B27" s="880" t="s">
        <v>249</v>
      </c>
      <c r="C27" s="661">
        <v>1119828</v>
      </c>
      <c r="D27" s="661">
        <v>1205847</v>
      </c>
    </row>
    <row r="28" spans="1:4" s="882" customFormat="1" ht="18.75" customHeight="1">
      <c r="A28" s="663" t="s">
        <v>838</v>
      </c>
      <c r="B28" s="887" t="s">
        <v>250</v>
      </c>
      <c r="C28" s="664">
        <f>C12+C17-C21-C25-C26-C27</f>
        <v>-82138</v>
      </c>
      <c r="D28" s="664">
        <f>D12+D17-D21-D25-D26-D27</f>
        <v>1927729</v>
      </c>
    </row>
    <row r="29" spans="1:4" s="660" customFormat="1" ht="15.75">
      <c r="A29" s="651" t="s">
        <v>845</v>
      </c>
      <c r="B29" s="662" t="s">
        <v>251</v>
      </c>
      <c r="C29" s="657">
        <v>0</v>
      </c>
      <c r="D29" s="657">
        <v>493</v>
      </c>
    </row>
    <row r="30" spans="1:4" s="660" customFormat="1" ht="15.75">
      <c r="A30" s="651" t="s">
        <v>839</v>
      </c>
      <c r="B30" s="662" t="s">
        <v>252</v>
      </c>
      <c r="C30" s="657">
        <v>0</v>
      </c>
      <c r="D30" s="657">
        <v>291</v>
      </c>
    </row>
    <row r="31" spans="1:4" s="660" customFormat="1" ht="15.75">
      <c r="A31" s="9" t="s">
        <v>840</v>
      </c>
      <c r="B31" s="880" t="s">
        <v>253</v>
      </c>
      <c r="C31" s="661">
        <f>SUM(C29:C30)</f>
        <v>0</v>
      </c>
      <c r="D31" s="661">
        <f>SUM(D29:D30)</f>
        <v>784</v>
      </c>
    </row>
    <row r="32" spans="1:4" s="8" customFormat="1" ht="15.75">
      <c r="A32" s="650" t="s">
        <v>841</v>
      </c>
      <c r="B32" s="18" t="s">
        <v>254</v>
      </c>
      <c r="C32" s="878">
        <v>0</v>
      </c>
      <c r="D32" s="878">
        <v>0</v>
      </c>
    </row>
    <row r="33" spans="1:4" s="660" customFormat="1" ht="15.75">
      <c r="A33" s="9" t="s">
        <v>842</v>
      </c>
      <c r="B33" s="880" t="s">
        <v>255</v>
      </c>
      <c r="C33" s="661">
        <f>C32</f>
        <v>0</v>
      </c>
      <c r="D33" s="661">
        <f>D32</f>
        <v>0</v>
      </c>
    </row>
    <row r="34" spans="1:4" s="882" customFormat="1" ht="18" customHeight="1">
      <c r="A34" s="888" t="s">
        <v>843</v>
      </c>
      <c r="B34" s="889" t="s">
        <v>256</v>
      </c>
      <c r="C34" s="890">
        <f>C31-C33</f>
        <v>0</v>
      </c>
      <c r="D34" s="890">
        <f>D31-D33</f>
        <v>784</v>
      </c>
    </row>
    <row r="35" spans="1:4" s="886" customFormat="1" ht="21.75" customHeight="1">
      <c r="A35" s="883" t="s">
        <v>844</v>
      </c>
      <c r="B35" s="884" t="s">
        <v>257</v>
      </c>
      <c r="C35" s="885">
        <f>C28+C34</f>
        <v>-82138</v>
      </c>
      <c r="D35" s="885">
        <f>D28+D34</f>
        <v>1928513</v>
      </c>
    </row>
    <row r="36" spans="1:4" ht="15.75">
      <c r="A36" s="12"/>
      <c r="C36" s="13"/>
      <c r="D36" s="13"/>
    </row>
    <row r="37" spans="1:4" ht="15.75">
      <c r="A37" s="12"/>
      <c r="C37" s="13"/>
      <c r="D37" s="13"/>
    </row>
    <row r="38" spans="1:4" ht="15.75">
      <c r="A38" s="14"/>
      <c r="C38" s="13"/>
      <c r="D38" s="13"/>
    </row>
    <row r="39" spans="1:4" ht="15.75">
      <c r="A39" s="1060"/>
      <c r="B39" s="1060"/>
      <c r="C39" s="1060"/>
      <c r="D39" s="1060"/>
    </row>
    <row r="40" spans="1:4" ht="15.75">
      <c r="A40" s="1060"/>
      <c r="B40" s="1060"/>
      <c r="C40" s="1060"/>
      <c r="D40" s="1060"/>
    </row>
  </sheetData>
  <sheetProtection/>
  <mergeCells count="10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" right="0.58" top="0.77" bottom="0.984251968503937" header="0.7874015748031497" footer="0.7874015748031497"/>
  <pageSetup fitToHeight="1" fitToWidth="1" horizontalDpi="300" verticalDpi="300" orientation="portrait" paperSize="9" scale="9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0"/>
  <sheetViews>
    <sheetView view="pageBreakPreview" zoomScaleSheetLayoutView="100" zoomScalePageLayoutView="0" workbookViewId="0" topLeftCell="A1">
      <selection activeCell="C5" sqref="C5:D5"/>
    </sheetView>
  </sheetViews>
  <sheetFormatPr defaultColWidth="10.375" defaultRowHeight="12.75"/>
  <cols>
    <col min="1" max="1" width="68.625" style="1" customWidth="1"/>
    <col min="2" max="2" width="6.125" style="2" customWidth="1"/>
    <col min="3" max="3" width="18.00390625" style="1" hidden="1" customWidth="1"/>
    <col min="4" max="4" width="34.125" style="1" customWidth="1"/>
    <col min="5" max="16384" width="10.375" style="1" customWidth="1"/>
  </cols>
  <sheetData>
    <row r="1" spans="1:4" ht="36.75" customHeight="1">
      <c r="A1" s="1059" t="s">
        <v>846</v>
      </c>
      <c r="B1" s="1063"/>
      <c r="C1" s="1063"/>
      <c r="D1" s="1063"/>
    </row>
    <row r="2" spans="1:4" ht="21" customHeight="1">
      <c r="A2" s="1059" t="s">
        <v>801</v>
      </c>
      <c r="B2" s="1059"/>
      <c r="C2" s="1059"/>
      <c r="D2" s="1059"/>
    </row>
    <row r="3" spans="1:4" ht="21" customHeight="1">
      <c r="A3" s="1059" t="s">
        <v>806</v>
      </c>
      <c r="B3" s="1059"/>
      <c r="C3" s="1059"/>
      <c r="D3" s="1059"/>
    </row>
    <row r="4" spans="1:4" ht="18.75" customHeight="1">
      <c r="A4" s="690"/>
      <c r="B4" s="691"/>
      <c r="C4" s="691"/>
      <c r="D4" s="722" t="s">
        <v>804</v>
      </c>
    </row>
    <row r="5" spans="3:4" ht="16.5" thickBot="1">
      <c r="C5" s="1064" t="s">
        <v>734</v>
      </c>
      <c r="D5" s="1064"/>
    </row>
    <row r="6" spans="1:4" ht="15.75" customHeight="1">
      <c r="A6" s="1065" t="s">
        <v>673</v>
      </c>
      <c r="B6" s="1067" t="s">
        <v>167</v>
      </c>
      <c r="C6" s="1069" t="s">
        <v>89</v>
      </c>
      <c r="D6" s="1069" t="s">
        <v>614</v>
      </c>
    </row>
    <row r="7" spans="1:4" ht="11.25" customHeight="1">
      <c r="A7" s="1066"/>
      <c r="B7" s="1068"/>
      <c r="C7" s="1070"/>
      <c r="D7" s="1070"/>
    </row>
    <row r="8" spans="1:4" s="5" customFormat="1" ht="16.5" thickBot="1">
      <c r="A8" s="3" t="s">
        <v>226</v>
      </c>
      <c r="B8" s="4" t="s">
        <v>227</v>
      </c>
      <c r="C8" s="4" t="s">
        <v>228</v>
      </c>
      <c r="D8" s="4" t="s">
        <v>228</v>
      </c>
    </row>
    <row r="9" spans="1:4" s="8" customFormat="1" ht="15.75">
      <c r="A9" s="875" t="s">
        <v>819</v>
      </c>
      <c r="B9" s="7" t="s">
        <v>231</v>
      </c>
      <c r="C9" s="877">
        <v>81695507</v>
      </c>
      <c r="D9" s="877">
        <v>84799129</v>
      </c>
    </row>
    <row r="10" spans="1:4" s="8" customFormat="1" ht="15.75">
      <c r="A10" s="650" t="s">
        <v>820</v>
      </c>
      <c r="B10" s="18" t="s">
        <v>232</v>
      </c>
      <c r="C10" s="878">
        <v>17021772</v>
      </c>
      <c r="D10" s="878">
        <v>18302306</v>
      </c>
    </row>
    <row r="11" spans="1:4" s="8" customFormat="1" ht="15.75">
      <c r="A11" s="650" t="s">
        <v>821</v>
      </c>
      <c r="B11" s="18" t="s">
        <v>233</v>
      </c>
      <c r="C11" s="878">
        <v>6314941</v>
      </c>
      <c r="D11" s="878">
        <v>4521355</v>
      </c>
    </row>
    <row r="12" spans="1:4" s="660" customFormat="1" ht="15.75">
      <c r="A12" s="879" t="s">
        <v>822</v>
      </c>
      <c r="B12" s="880" t="s">
        <v>234</v>
      </c>
      <c r="C12" s="881">
        <f>SUM(C9:C11)</f>
        <v>105032220</v>
      </c>
      <c r="D12" s="881">
        <f>SUM(D9:D11)</f>
        <v>107622790</v>
      </c>
    </row>
    <row r="13" spans="1:4" s="8" customFormat="1" ht="15.75">
      <c r="A13" s="651" t="s">
        <v>823</v>
      </c>
      <c r="B13" s="18" t="s">
        <v>235</v>
      </c>
      <c r="C13" s="656">
        <v>118470957</v>
      </c>
      <c r="D13" s="656">
        <v>120696567</v>
      </c>
    </row>
    <row r="14" spans="1:4" s="8" customFormat="1" ht="15.75">
      <c r="A14" s="651" t="s">
        <v>824</v>
      </c>
      <c r="B14" s="18" t="s">
        <v>236</v>
      </c>
      <c r="C14" s="656">
        <v>40283573</v>
      </c>
      <c r="D14" s="656">
        <v>51409924</v>
      </c>
    </row>
    <row r="15" spans="1:4" s="8" customFormat="1" ht="15.75">
      <c r="A15" s="651" t="s">
        <v>825</v>
      </c>
      <c r="B15" s="18" t="s">
        <v>237</v>
      </c>
      <c r="C15" s="656">
        <v>1207402</v>
      </c>
      <c r="D15" s="656">
        <v>1691468</v>
      </c>
    </row>
    <row r="16" spans="1:4" s="8" customFormat="1" ht="15.75">
      <c r="A16" s="651" t="s">
        <v>826</v>
      </c>
      <c r="B16" s="18" t="s">
        <v>238</v>
      </c>
      <c r="C16" s="656">
        <v>8576347</v>
      </c>
      <c r="D16" s="656">
        <v>83987175</v>
      </c>
    </row>
    <row r="17" spans="1:4" s="660" customFormat="1" ht="15.75">
      <c r="A17" s="9" t="s">
        <v>827</v>
      </c>
      <c r="B17" s="880" t="s">
        <v>239</v>
      </c>
      <c r="C17" s="661">
        <f>SUM(C13:C16)</f>
        <v>168538279</v>
      </c>
      <c r="D17" s="661">
        <f>SUM(D13:D16)</f>
        <v>257785134</v>
      </c>
    </row>
    <row r="18" spans="1:4" s="8" customFormat="1" ht="15.75">
      <c r="A18" s="651" t="s">
        <v>828</v>
      </c>
      <c r="B18" s="18" t="s">
        <v>240</v>
      </c>
      <c r="C18" s="656">
        <v>22150684</v>
      </c>
      <c r="D18" s="656">
        <v>23863768</v>
      </c>
    </row>
    <row r="19" spans="1:4" s="660" customFormat="1" ht="15.75">
      <c r="A19" s="651" t="s">
        <v>829</v>
      </c>
      <c r="B19" s="662" t="s">
        <v>241</v>
      </c>
      <c r="C19" s="656">
        <v>29261145</v>
      </c>
      <c r="D19" s="656">
        <v>33305019</v>
      </c>
    </row>
    <row r="20" spans="1:4" s="658" customFormat="1" ht="15.75">
      <c r="A20" s="651" t="s">
        <v>830</v>
      </c>
      <c r="B20" s="18" t="s">
        <v>242</v>
      </c>
      <c r="C20" s="656">
        <v>437957</v>
      </c>
      <c r="D20" s="656">
        <v>704666</v>
      </c>
    </row>
    <row r="21" spans="1:4" s="660" customFormat="1" ht="15.75">
      <c r="A21" s="9" t="s">
        <v>831</v>
      </c>
      <c r="B21" s="880" t="s">
        <v>243</v>
      </c>
      <c r="C21" s="661">
        <f>SUM(C18:C20)</f>
        <v>51849786</v>
      </c>
      <c r="D21" s="661">
        <f>SUM(D18:D20)</f>
        <v>57873453</v>
      </c>
    </row>
    <row r="22" spans="1:4" s="660" customFormat="1" ht="15.75">
      <c r="A22" s="651" t="s">
        <v>832</v>
      </c>
      <c r="B22" s="662" t="s">
        <v>244</v>
      </c>
      <c r="C22" s="656">
        <v>40133143</v>
      </c>
      <c r="D22" s="656">
        <v>68348972</v>
      </c>
    </row>
    <row r="23" spans="1:4" s="8" customFormat="1" ht="15.75">
      <c r="A23" s="651" t="s">
        <v>833</v>
      </c>
      <c r="B23" s="662" t="s">
        <v>245</v>
      </c>
      <c r="C23" s="656">
        <v>10969034</v>
      </c>
      <c r="D23" s="656">
        <v>23424393</v>
      </c>
    </row>
    <row r="24" spans="1:4" s="8" customFormat="1" ht="15.75">
      <c r="A24" s="651" t="s">
        <v>834</v>
      </c>
      <c r="B24" s="662" t="s">
        <v>246</v>
      </c>
      <c r="C24" s="656">
        <v>12737712</v>
      </c>
      <c r="D24" s="656">
        <v>23521648</v>
      </c>
    </row>
    <row r="25" spans="1:4" s="660" customFormat="1" ht="15.75">
      <c r="A25" s="9" t="s">
        <v>835</v>
      </c>
      <c r="B25" s="880" t="s">
        <v>247</v>
      </c>
      <c r="C25" s="661">
        <f>SUM(C22:C24)</f>
        <v>63839889</v>
      </c>
      <c r="D25" s="661">
        <f>SUM(D22:D24)</f>
        <v>115295013</v>
      </c>
    </row>
    <row r="26" spans="1:4" s="660" customFormat="1" ht="15.75">
      <c r="A26" s="9" t="s">
        <v>836</v>
      </c>
      <c r="B26" s="880" t="s">
        <v>248</v>
      </c>
      <c r="C26" s="661">
        <v>35900525</v>
      </c>
      <c r="D26" s="661">
        <v>38240035</v>
      </c>
    </row>
    <row r="27" spans="1:4" s="660" customFormat="1" ht="15.75">
      <c r="A27" s="9" t="s">
        <v>837</v>
      </c>
      <c r="B27" s="880" t="s">
        <v>249</v>
      </c>
      <c r="C27" s="661">
        <v>111501205</v>
      </c>
      <c r="D27" s="661">
        <v>77475705</v>
      </c>
    </row>
    <row r="28" spans="1:4" s="882" customFormat="1" ht="19.5" customHeight="1">
      <c r="A28" s="663" t="s">
        <v>838</v>
      </c>
      <c r="B28" s="887" t="s">
        <v>250</v>
      </c>
      <c r="C28" s="664">
        <f>C12+C17-C21-C25-C26-C27</f>
        <v>10479094</v>
      </c>
      <c r="D28" s="664">
        <f>D12+D17-D21-D25-D26-D27</f>
        <v>76523718</v>
      </c>
    </row>
    <row r="29" spans="1:4" s="660" customFormat="1" ht="15.75">
      <c r="A29" s="651" t="s">
        <v>845</v>
      </c>
      <c r="B29" s="662" t="s">
        <v>251</v>
      </c>
      <c r="C29" s="657">
        <v>276626</v>
      </c>
      <c r="D29" s="657">
        <v>493</v>
      </c>
    </row>
    <row r="30" spans="1:4" s="660" customFormat="1" ht="15.75">
      <c r="A30" s="651" t="s">
        <v>839</v>
      </c>
      <c r="B30" s="662" t="s">
        <v>252</v>
      </c>
      <c r="C30" s="657">
        <v>276626</v>
      </c>
      <c r="D30" s="657">
        <v>19372</v>
      </c>
    </row>
    <row r="31" spans="1:4" s="660" customFormat="1" ht="15.75">
      <c r="A31" s="9" t="s">
        <v>840</v>
      </c>
      <c r="B31" s="880" t="s">
        <v>253</v>
      </c>
      <c r="C31" s="661">
        <f>C30</f>
        <v>276626</v>
      </c>
      <c r="D31" s="661">
        <f>SUM(D29:D30)</f>
        <v>19865</v>
      </c>
    </row>
    <row r="32" spans="1:4" s="8" customFormat="1" ht="15.75">
      <c r="A32" s="650" t="s">
        <v>841</v>
      </c>
      <c r="B32" s="18" t="s">
        <v>254</v>
      </c>
      <c r="C32" s="878">
        <v>337</v>
      </c>
      <c r="D32" s="878">
        <v>0</v>
      </c>
    </row>
    <row r="33" spans="1:4" s="660" customFormat="1" ht="15.75">
      <c r="A33" s="9" t="s">
        <v>842</v>
      </c>
      <c r="B33" s="880" t="s">
        <v>255</v>
      </c>
      <c r="C33" s="661">
        <f>C32</f>
        <v>337</v>
      </c>
      <c r="D33" s="661">
        <f>D32</f>
        <v>0</v>
      </c>
    </row>
    <row r="34" spans="1:4" s="882" customFormat="1" ht="18" customHeight="1">
      <c r="A34" s="888" t="s">
        <v>843</v>
      </c>
      <c r="B34" s="889" t="s">
        <v>256</v>
      </c>
      <c r="C34" s="890">
        <f>C31-C33</f>
        <v>276289</v>
      </c>
      <c r="D34" s="890">
        <f>D31-D33</f>
        <v>19865</v>
      </c>
    </row>
    <row r="35" spans="1:4" s="886" customFormat="1" ht="21.75" customHeight="1">
      <c r="A35" s="883" t="s">
        <v>844</v>
      </c>
      <c r="B35" s="884" t="s">
        <v>257</v>
      </c>
      <c r="C35" s="885">
        <f>C28+C34</f>
        <v>10755383</v>
      </c>
      <c r="D35" s="885">
        <f>D28+D34</f>
        <v>76543583</v>
      </c>
    </row>
    <row r="36" spans="1:4" ht="15.75">
      <c r="A36" s="12"/>
      <c r="C36" s="13"/>
      <c r="D36" s="13"/>
    </row>
    <row r="37" spans="1:4" ht="15.75">
      <c r="A37" s="12"/>
      <c r="C37" s="13"/>
      <c r="D37" s="13"/>
    </row>
    <row r="38" spans="1:4" ht="15.75">
      <c r="A38" s="14"/>
      <c r="C38" s="13"/>
      <c r="D38" s="13"/>
    </row>
    <row r="39" spans="1:4" ht="15.75">
      <c r="A39" s="1060"/>
      <c r="B39" s="1060"/>
      <c r="C39" s="1060"/>
      <c r="D39" s="1060"/>
    </row>
    <row r="40" spans="1:4" ht="15.75">
      <c r="A40" s="1060"/>
      <c r="B40" s="1060"/>
      <c r="C40" s="1060"/>
      <c r="D40" s="1060"/>
    </row>
  </sheetData>
  <sheetProtection/>
  <mergeCells count="10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" right="0.58" top="0.77" bottom="0.984251968503937" header="0.7874015748031497" footer="0.7874015748031497"/>
  <pageSetup fitToHeight="1" fitToWidth="1" horizontalDpi="300" verticalDpi="300" orientation="portrait" paperSize="9" scale="9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9.375" style="40" customWidth="1"/>
    <col min="2" max="2" width="50.375" style="40" customWidth="1"/>
    <col min="3" max="4" width="23.00390625" style="40" customWidth="1"/>
    <col min="5" max="5" width="27.00390625" style="40" customWidth="1"/>
    <col min="6" max="6" width="5.50390625" style="40" customWidth="1"/>
    <col min="7" max="16384" width="9.375" style="40" customWidth="1"/>
  </cols>
  <sheetData>
    <row r="1" spans="1:6" ht="12.75">
      <c r="A1" s="39"/>
      <c r="F1" s="1074"/>
    </row>
    <row r="2" spans="1:6" ht="33" customHeight="1">
      <c r="A2" s="1071" t="s">
        <v>847</v>
      </c>
      <c r="B2" s="1071"/>
      <c r="C2" s="1071"/>
      <c r="D2" s="1071"/>
      <c r="E2" s="1071"/>
      <c r="F2" s="1074"/>
    </row>
    <row r="3" spans="1:6" ht="33" customHeight="1">
      <c r="A3" s="692"/>
      <c r="B3" s="692"/>
      <c r="C3" s="692"/>
      <c r="D3" s="692"/>
      <c r="E3" s="723" t="s">
        <v>616</v>
      </c>
      <c r="F3" s="1074"/>
    </row>
    <row r="4" spans="1:6" ht="16.5" thickBot="1">
      <c r="A4" s="41"/>
      <c r="E4" s="724" t="s">
        <v>734</v>
      </c>
      <c r="F4" s="1074"/>
    </row>
    <row r="5" spans="1:8" ht="63.75" thickBot="1">
      <c r="A5" s="42" t="s">
        <v>225</v>
      </c>
      <c r="B5" s="43" t="s">
        <v>304</v>
      </c>
      <c r="C5" s="43" t="s">
        <v>305</v>
      </c>
      <c r="D5" s="43" t="s">
        <v>306</v>
      </c>
      <c r="E5" s="44" t="s">
        <v>307</v>
      </c>
      <c r="F5" s="1074"/>
      <c r="H5" s="39"/>
    </row>
    <row r="6" spans="1:12" ht="16.5">
      <c r="A6" s="45" t="s">
        <v>292</v>
      </c>
      <c r="B6" s="46" t="s">
        <v>615</v>
      </c>
      <c r="C6" s="750"/>
      <c r="D6" s="47">
        <v>1700000</v>
      </c>
      <c r="E6" s="48"/>
      <c r="F6" s="1074"/>
      <c r="H6" s="1071"/>
      <c r="I6" s="1071"/>
      <c r="J6" s="1071"/>
      <c r="K6" s="1071"/>
      <c r="L6" s="1071"/>
    </row>
    <row r="7" spans="1:6" ht="15.75">
      <c r="A7" s="49" t="s">
        <v>293</v>
      </c>
      <c r="B7" s="50"/>
      <c r="C7" s="51"/>
      <c r="D7" s="52"/>
      <c r="E7" s="53"/>
      <c r="F7" s="1074"/>
    </row>
    <row r="8" spans="1:6" ht="15.75">
      <c r="A8" s="49" t="s">
        <v>294</v>
      </c>
      <c r="B8" s="50"/>
      <c r="C8" s="51"/>
      <c r="D8" s="52"/>
      <c r="E8" s="53"/>
      <c r="F8" s="1074"/>
    </row>
    <row r="9" spans="1:6" ht="15.75">
      <c r="A9" s="49" t="s">
        <v>295</v>
      </c>
      <c r="B9" s="50"/>
      <c r="C9" s="51"/>
      <c r="D9" s="52"/>
      <c r="E9" s="53"/>
      <c r="F9" s="1074"/>
    </row>
    <row r="10" spans="1:6" ht="15.75">
      <c r="A10" s="49" t="s">
        <v>296</v>
      </c>
      <c r="B10" s="50"/>
      <c r="C10" s="51"/>
      <c r="D10" s="52"/>
      <c r="E10" s="53"/>
      <c r="F10" s="1074"/>
    </row>
    <row r="11" spans="1:6" ht="15.75">
      <c r="A11" s="49" t="s">
        <v>297</v>
      </c>
      <c r="B11" s="50"/>
      <c r="C11" s="51"/>
      <c r="D11" s="52"/>
      <c r="E11" s="53"/>
      <c r="F11" s="1074"/>
    </row>
    <row r="12" spans="1:6" ht="15.75">
      <c r="A12" s="49" t="s">
        <v>298</v>
      </c>
      <c r="B12" s="50"/>
      <c r="C12" s="51"/>
      <c r="D12" s="52"/>
      <c r="E12" s="53"/>
      <c r="F12" s="1074"/>
    </row>
    <row r="13" spans="1:6" ht="15.75">
      <c r="A13" s="49" t="s">
        <v>299</v>
      </c>
      <c r="B13" s="50"/>
      <c r="C13" s="51"/>
      <c r="D13" s="52"/>
      <c r="E13" s="53"/>
      <c r="F13" s="1074"/>
    </row>
    <row r="14" spans="1:6" ht="15.75">
      <c r="A14" s="49" t="s">
        <v>300</v>
      </c>
      <c r="B14" s="50"/>
      <c r="C14" s="51"/>
      <c r="D14" s="52"/>
      <c r="E14" s="53"/>
      <c r="F14" s="1074"/>
    </row>
    <row r="15" spans="1:6" ht="16.5" thickBot="1">
      <c r="A15" s="49" t="s">
        <v>240</v>
      </c>
      <c r="B15" s="50"/>
      <c r="C15" s="51"/>
      <c r="D15" s="52"/>
      <c r="E15" s="53"/>
      <c r="F15" s="1074"/>
    </row>
    <row r="16" spans="1:6" ht="16.5" thickBot="1">
      <c r="A16" s="1072" t="s">
        <v>308</v>
      </c>
      <c r="B16" s="1073"/>
      <c r="C16" s="54"/>
      <c r="D16" s="55">
        <f>IF(SUM(D6:D15)=0,"",SUM(D6:D15))</f>
        <v>1700000</v>
      </c>
      <c r="E16" s="56">
        <f>IF(SUM(E6:E15)=0,"",SUM(E6:E15))</f>
      </c>
      <c r="F16" s="1074"/>
    </row>
    <row r="17" ht="15.75">
      <c r="A17" s="41"/>
    </row>
  </sheetData>
  <sheetProtection/>
  <mergeCells count="4">
    <mergeCell ref="A2:E2"/>
    <mergeCell ref="A16:B16"/>
    <mergeCell ref="F1:F16"/>
    <mergeCell ref="H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8"/>
  <sheetViews>
    <sheetView zoomScalePageLayoutView="0" workbookViewId="0" topLeftCell="A16">
      <selection activeCell="B63" sqref="B63"/>
    </sheetView>
  </sheetViews>
  <sheetFormatPr defaultColWidth="10.625" defaultRowHeight="12.75"/>
  <cols>
    <col min="1" max="1" width="8.375" style="151" customWidth="1"/>
    <col min="2" max="2" width="52.125" style="151" customWidth="1"/>
    <col min="3" max="3" width="17.875" style="151" customWidth="1"/>
    <col min="4" max="4" width="16.875" style="151" customWidth="1"/>
    <col min="5" max="5" width="16.00390625" style="151" customWidth="1"/>
    <col min="6" max="16384" width="10.625" style="151" customWidth="1"/>
  </cols>
  <sheetData>
    <row r="1" spans="1:5" ht="30" customHeight="1">
      <c r="A1" s="918" t="s">
        <v>426</v>
      </c>
      <c r="B1" s="918"/>
      <c r="C1" s="918"/>
      <c r="D1" s="918"/>
      <c r="E1" s="918"/>
    </row>
    <row r="2" spans="1:5" ht="18" customHeight="1">
      <c r="A2" s="919" t="s">
        <v>715</v>
      </c>
      <c r="B2" s="919"/>
      <c r="C2" s="919"/>
      <c r="D2" s="919"/>
      <c r="E2" s="919"/>
    </row>
    <row r="3" spans="1:5" ht="19.5" customHeight="1">
      <c r="A3" s="153"/>
      <c r="B3" s="154"/>
      <c r="C3" s="152"/>
      <c r="D3" s="920" t="s">
        <v>618</v>
      </c>
      <c r="E3" s="920"/>
    </row>
    <row r="4" spans="1:5" ht="13.5" thickBot="1">
      <c r="A4" s="155"/>
      <c r="B4" s="155"/>
      <c r="C4" s="156"/>
      <c r="D4" s="921" t="s">
        <v>734</v>
      </c>
      <c r="E4" s="921"/>
    </row>
    <row r="5" spans="1:5" ht="38.25" customHeight="1" thickBot="1" thickTop="1">
      <c r="A5" s="184" t="s">
        <v>355</v>
      </c>
      <c r="B5" s="185" t="s">
        <v>356</v>
      </c>
      <c r="C5" s="159" t="s">
        <v>716</v>
      </c>
      <c r="D5" s="159" t="s">
        <v>709</v>
      </c>
      <c r="E5" s="159" t="s">
        <v>710</v>
      </c>
    </row>
    <row r="6" spans="1:5" ht="12.75" customHeight="1" thickTop="1">
      <c r="A6" s="160" t="s">
        <v>279</v>
      </c>
      <c r="B6" s="161" t="s">
        <v>227</v>
      </c>
      <c r="C6" s="161" t="s">
        <v>228</v>
      </c>
      <c r="D6" s="161" t="s">
        <v>229</v>
      </c>
      <c r="E6" s="161" t="s">
        <v>230</v>
      </c>
    </row>
    <row r="7" spans="1:5" s="187" customFormat="1" ht="21.75" customHeight="1">
      <c r="A7" s="186" t="s">
        <v>427</v>
      </c>
      <c r="B7" s="163" t="s">
        <v>428</v>
      </c>
      <c r="C7" s="725">
        <f>C8+C16</f>
        <v>56062080</v>
      </c>
      <c r="D7" s="164">
        <f>D8+D16</f>
        <v>60587537</v>
      </c>
      <c r="E7" s="725">
        <f>E8+E16</f>
        <v>58809751</v>
      </c>
    </row>
    <row r="8" spans="1:5" s="188" customFormat="1" ht="21.75" customHeight="1">
      <c r="A8" s="189" t="s">
        <v>429</v>
      </c>
      <c r="B8" s="168" t="s">
        <v>430</v>
      </c>
      <c r="C8" s="726">
        <f>SUM(C9:C15)</f>
        <v>43982080</v>
      </c>
      <c r="D8" s="169">
        <f>SUM(D9:D15)</f>
        <v>46460333</v>
      </c>
      <c r="E8" s="726">
        <f>SUM(E9:E15)</f>
        <v>44759318</v>
      </c>
    </row>
    <row r="9" spans="1:5" s="188" customFormat="1" ht="22.5" customHeight="1" hidden="1">
      <c r="A9" s="189" t="s">
        <v>431</v>
      </c>
      <c r="B9" s="168" t="s">
        <v>432</v>
      </c>
      <c r="C9" s="726">
        <v>38720000</v>
      </c>
      <c r="D9" s="169">
        <v>40402195</v>
      </c>
      <c r="E9" s="726">
        <v>38935877</v>
      </c>
    </row>
    <row r="10" spans="1:5" s="188" customFormat="1" ht="22.5" customHeight="1" hidden="1">
      <c r="A10" s="189" t="s">
        <v>433</v>
      </c>
      <c r="B10" s="168" t="s">
        <v>434</v>
      </c>
      <c r="C10" s="726">
        <v>0</v>
      </c>
      <c r="D10" s="169">
        <v>140000</v>
      </c>
      <c r="E10" s="726">
        <v>140000</v>
      </c>
    </row>
    <row r="11" spans="1:5" s="188" customFormat="1" ht="22.5" customHeight="1" hidden="1">
      <c r="A11" s="189" t="s">
        <v>717</v>
      </c>
      <c r="B11" s="168" t="s">
        <v>718</v>
      </c>
      <c r="C11" s="726">
        <v>400000</v>
      </c>
      <c r="D11" s="169">
        <v>400000</v>
      </c>
      <c r="E11" s="726">
        <v>390000</v>
      </c>
    </row>
    <row r="12" spans="1:5" s="188" customFormat="1" ht="21.75" customHeight="1" hidden="1">
      <c r="A12" s="189" t="s">
        <v>435</v>
      </c>
      <c r="B12" s="168" t="s">
        <v>436</v>
      </c>
      <c r="C12" s="726">
        <v>2596080</v>
      </c>
      <c r="D12" s="726">
        <v>3031830</v>
      </c>
      <c r="E12" s="726">
        <v>2985740</v>
      </c>
    </row>
    <row r="13" spans="1:5" s="188" customFormat="1" ht="21.75" customHeight="1" hidden="1">
      <c r="A13" s="189" t="s">
        <v>437</v>
      </c>
      <c r="B13" s="168" t="s">
        <v>438</v>
      </c>
      <c r="C13" s="726">
        <v>98000</v>
      </c>
      <c r="D13" s="726">
        <v>98000</v>
      </c>
      <c r="E13" s="726">
        <v>89152</v>
      </c>
    </row>
    <row r="14" spans="1:5" s="188" customFormat="1" ht="21.75" customHeight="1" hidden="1">
      <c r="A14" s="189" t="s">
        <v>439</v>
      </c>
      <c r="B14" s="168" t="s">
        <v>440</v>
      </c>
      <c r="C14" s="726">
        <v>618000</v>
      </c>
      <c r="D14" s="726">
        <v>629360</v>
      </c>
      <c r="E14" s="726">
        <v>555203</v>
      </c>
    </row>
    <row r="15" spans="1:5" s="188" customFormat="1" ht="21.75" customHeight="1" hidden="1">
      <c r="A15" s="189" t="s">
        <v>441</v>
      </c>
      <c r="B15" s="168" t="s">
        <v>442</v>
      </c>
      <c r="C15" s="726">
        <v>1550000</v>
      </c>
      <c r="D15" s="726">
        <v>1758948</v>
      </c>
      <c r="E15" s="726">
        <v>1663346</v>
      </c>
    </row>
    <row r="16" spans="1:5" s="188" customFormat="1" ht="21.75" customHeight="1">
      <c r="A16" s="189" t="s">
        <v>443</v>
      </c>
      <c r="B16" s="168" t="s">
        <v>444</v>
      </c>
      <c r="C16" s="726">
        <f>SUM(C17:C19)</f>
        <v>12080000</v>
      </c>
      <c r="D16" s="169">
        <f>SUM(D17:D19)</f>
        <v>14127204</v>
      </c>
      <c r="E16" s="726">
        <f>SUM(E17:E19)</f>
        <v>14050433</v>
      </c>
    </row>
    <row r="17" spans="1:5" s="188" customFormat="1" ht="21.75" customHeight="1" hidden="1">
      <c r="A17" s="189" t="s">
        <v>445</v>
      </c>
      <c r="B17" s="168" t="s">
        <v>446</v>
      </c>
      <c r="C17" s="726">
        <v>9100000</v>
      </c>
      <c r="D17" s="169">
        <v>11395200</v>
      </c>
      <c r="E17" s="726">
        <v>11377398</v>
      </c>
    </row>
    <row r="18" spans="1:5" s="188" customFormat="1" ht="28.5" customHeight="1" hidden="1">
      <c r="A18" s="189" t="s">
        <v>447</v>
      </c>
      <c r="B18" s="168" t="s">
        <v>448</v>
      </c>
      <c r="C18" s="726">
        <v>2380000</v>
      </c>
      <c r="D18" s="169">
        <v>2264004</v>
      </c>
      <c r="E18" s="726">
        <v>2205432</v>
      </c>
    </row>
    <row r="19" spans="1:5" s="188" customFormat="1" ht="21.75" customHeight="1" hidden="1">
      <c r="A19" s="189" t="s">
        <v>449</v>
      </c>
      <c r="B19" s="168" t="s">
        <v>450</v>
      </c>
      <c r="C19" s="726">
        <v>600000</v>
      </c>
      <c r="D19" s="169">
        <v>468000</v>
      </c>
      <c r="E19" s="726">
        <v>467603</v>
      </c>
    </row>
    <row r="20" spans="1:5" s="187" customFormat="1" ht="34.5" customHeight="1">
      <c r="A20" s="190" t="s">
        <v>451</v>
      </c>
      <c r="B20" s="191" t="s">
        <v>452</v>
      </c>
      <c r="C20" s="729">
        <v>14800000</v>
      </c>
      <c r="D20" s="174">
        <v>15419077</v>
      </c>
      <c r="E20" s="729">
        <v>14702279</v>
      </c>
    </row>
    <row r="21" spans="1:5" s="187" customFormat="1" ht="21.75" customHeight="1">
      <c r="A21" s="190" t="s">
        <v>453</v>
      </c>
      <c r="B21" s="173" t="s">
        <v>454</v>
      </c>
      <c r="C21" s="734">
        <f>C22+C25+C28+C36+C35</f>
        <v>66766700</v>
      </c>
      <c r="D21" s="179">
        <f>D22+D25+D28+D35+D36</f>
        <v>69857800</v>
      </c>
      <c r="E21" s="734">
        <f>E22+E25+E28+E35+E36</f>
        <v>63042288</v>
      </c>
    </row>
    <row r="22" spans="1:5" s="188" customFormat="1" ht="21.75" customHeight="1">
      <c r="A22" s="189" t="s">
        <v>455</v>
      </c>
      <c r="B22" s="168" t="s">
        <v>456</v>
      </c>
      <c r="C22" s="726">
        <f>SUM(C23:C24)</f>
        <v>25038000</v>
      </c>
      <c r="D22" s="169">
        <f>SUM(D23:D24)</f>
        <v>23669563</v>
      </c>
      <c r="E22" s="726">
        <f>SUM(E23:E24)</f>
        <v>22727379</v>
      </c>
    </row>
    <row r="23" spans="1:5" s="188" customFormat="1" ht="21.75" customHeight="1" hidden="1">
      <c r="A23" s="189" t="s">
        <v>457</v>
      </c>
      <c r="B23" s="168" t="s">
        <v>458</v>
      </c>
      <c r="C23" s="726">
        <v>1500000</v>
      </c>
      <c r="D23" s="169">
        <v>1430563</v>
      </c>
      <c r="E23" s="726">
        <v>1181950</v>
      </c>
    </row>
    <row r="24" spans="1:5" s="188" customFormat="1" ht="21.75" customHeight="1" hidden="1">
      <c r="A24" s="189" t="s">
        <v>459</v>
      </c>
      <c r="B24" s="168" t="s">
        <v>460</v>
      </c>
      <c r="C24" s="726">
        <v>23538000</v>
      </c>
      <c r="D24" s="169">
        <v>22239000</v>
      </c>
      <c r="E24" s="726">
        <v>21545429</v>
      </c>
    </row>
    <row r="25" spans="1:5" s="188" customFormat="1" ht="21.75" customHeight="1">
      <c r="A25" s="189" t="s">
        <v>461</v>
      </c>
      <c r="B25" s="168" t="s">
        <v>462</v>
      </c>
      <c r="C25" s="726">
        <f>SUM(C26:C27)</f>
        <v>885000</v>
      </c>
      <c r="D25" s="169">
        <f>SUM(D26:D27)</f>
        <v>897461</v>
      </c>
      <c r="E25" s="726">
        <f>SUM(E26:E27)</f>
        <v>771752</v>
      </c>
    </row>
    <row r="26" spans="1:5" s="188" customFormat="1" ht="21.75" customHeight="1" hidden="1">
      <c r="A26" s="189" t="s">
        <v>463</v>
      </c>
      <c r="B26" s="168" t="s">
        <v>464</v>
      </c>
      <c r="C26" s="726">
        <v>360000</v>
      </c>
      <c r="D26" s="169">
        <v>370000</v>
      </c>
      <c r="E26" s="726">
        <v>333026</v>
      </c>
    </row>
    <row r="27" spans="1:5" s="188" customFormat="1" ht="21.75" customHeight="1" hidden="1">
      <c r="A27" s="189" t="s">
        <v>465</v>
      </c>
      <c r="B27" s="168" t="s">
        <v>466</v>
      </c>
      <c r="C27" s="726">
        <v>525000</v>
      </c>
      <c r="D27" s="169">
        <v>527461</v>
      </c>
      <c r="E27" s="726">
        <v>438726</v>
      </c>
    </row>
    <row r="28" spans="1:5" s="188" customFormat="1" ht="21.75" customHeight="1">
      <c r="A28" s="189" t="s">
        <v>467</v>
      </c>
      <c r="B28" s="168" t="s">
        <v>468</v>
      </c>
      <c r="C28" s="726">
        <f>SUM(C29:C34)</f>
        <v>26210000</v>
      </c>
      <c r="D28" s="169">
        <f>SUM(D29:D34)</f>
        <v>29655020</v>
      </c>
      <c r="E28" s="726">
        <f>SUM(E29:E34)</f>
        <v>26444171</v>
      </c>
    </row>
    <row r="29" spans="1:5" s="188" customFormat="1" ht="21.75" customHeight="1" hidden="1">
      <c r="A29" s="189" t="s">
        <v>469</v>
      </c>
      <c r="B29" s="170" t="s">
        <v>470</v>
      </c>
      <c r="C29" s="726">
        <v>10250000</v>
      </c>
      <c r="D29" s="169">
        <v>9936000</v>
      </c>
      <c r="E29" s="726">
        <v>8580652</v>
      </c>
    </row>
    <row r="30" spans="1:5" s="188" customFormat="1" ht="21.75" customHeight="1" hidden="1">
      <c r="A30" s="189" t="s">
        <v>471</v>
      </c>
      <c r="B30" s="170" t="s">
        <v>472</v>
      </c>
      <c r="C30" s="726">
        <v>290000</v>
      </c>
      <c r="D30" s="169">
        <v>290000</v>
      </c>
      <c r="E30" s="726">
        <v>74047</v>
      </c>
    </row>
    <row r="31" spans="1:5" s="188" customFormat="1" ht="21.75" customHeight="1" hidden="1">
      <c r="A31" s="189" t="s">
        <v>473</v>
      </c>
      <c r="B31" s="168" t="s">
        <v>474</v>
      </c>
      <c r="C31" s="726">
        <v>2350000</v>
      </c>
      <c r="D31" s="169">
        <v>4567800</v>
      </c>
      <c r="E31" s="726">
        <v>3896418</v>
      </c>
    </row>
    <row r="32" spans="1:5" s="188" customFormat="1" ht="21.75" customHeight="1" hidden="1">
      <c r="A32" s="189" t="s">
        <v>629</v>
      </c>
      <c r="B32" s="168" t="s">
        <v>630</v>
      </c>
      <c r="C32" s="726">
        <v>505000</v>
      </c>
      <c r="D32" s="169">
        <v>597546</v>
      </c>
      <c r="E32" s="726">
        <v>499045</v>
      </c>
    </row>
    <row r="33" spans="1:5" s="188" customFormat="1" ht="21.75" customHeight="1" hidden="1">
      <c r="A33" s="189" t="s">
        <v>475</v>
      </c>
      <c r="B33" s="168" t="s">
        <v>476</v>
      </c>
      <c r="C33" s="726">
        <v>8215000</v>
      </c>
      <c r="D33" s="169">
        <v>8217000</v>
      </c>
      <c r="E33" s="726">
        <v>7632668</v>
      </c>
    </row>
    <row r="34" spans="1:5" s="188" customFormat="1" ht="21.75" customHeight="1" hidden="1">
      <c r="A34" s="189" t="s">
        <v>477</v>
      </c>
      <c r="B34" s="168" t="s">
        <v>478</v>
      </c>
      <c r="C34" s="726">
        <v>4600000</v>
      </c>
      <c r="D34" s="169">
        <v>6046674</v>
      </c>
      <c r="E34" s="726">
        <v>5761341</v>
      </c>
    </row>
    <row r="35" spans="1:5" s="188" customFormat="1" ht="21.75" customHeight="1">
      <c r="A35" s="893" t="s">
        <v>479</v>
      </c>
      <c r="B35" s="894" t="s">
        <v>480</v>
      </c>
      <c r="C35" s="730">
        <v>530000</v>
      </c>
      <c r="D35" s="176">
        <v>570000</v>
      </c>
      <c r="E35" s="730">
        <v>438229</v>
      </c>
    </row>
    <row r="36" spans="1:5" s="188" customFormat="1" ht="21.75" customHeight="1">
      <c r="A36" s="189" t="s">
        <v>481</v>
      </c>
      <c r="B36" s="168" t="s">
        <v>482</v>
      </c>
      <c r="C36" s="726">
        <f>SUM(C37:C39)</f>
        <v>14103700</v>
      </c>
      <c r="D36" s="169">
        <f>SUM(D37:D39)</f>
        <v>15065756</v>
      </c>
      <c r="E36" s="726">
        <f>SUM(E37:E39)</f>
        <v>12660757</v>
      </c>
    </row>
    <row r="37" spans="1:5" s="188" customFormat="1" ht="21.75" customHeight="1" hidden="1">
      <c r="A37" s="189" t="s">
        <v>483</v>
      </c>
      <c r="B37" s="168" t="s">
        <v>212</v>
      </c>
      <c r="C37" s="740">
        <v>12633700</v>
      </c>
      <c r="D37" s="449">
        <v>12039155</v>
      </c>
      <c r="E37" s="740">
        <v>9703631</v>
      </c>
    </row>
    <row r="38" spans="1:5" s="188" customFormat="1" ht="21.75" customHeight="1" hidden="1">
      <c r="A38" s="189" t="s">
        <v>719</v>
      </c>
      <c r="B38" s="168" t="s">
        <v>720</v>
      </c>
      <c r="C38" s="844">
        <v>0</v>
      </c>
      <c r="D38" s="449">
        <v>805000</v>
      </c>
      <c r="E38" s="740">
        <v>805000</v>
      </c>
    </row>
    <row r="39" spans="1:5" s="188" customFormat="1" ht="21.75" customHeight="1" hidden="1">
      <c r="A39" s="189" t="s">
        <v>484</v>
      </c>
      <c r="B39" s="168" t="s">
        <v>485</v>
      </c>
      <c r="C39" s="740">
        <v>1470000</v>
      </c>
      <c r="D39" s="449">
        <v>2221601</v>
      </c>
      <c r="E39" s="740">
        <v>2152126</v>
      </c>
    </row>
    <row r="40" spans="1:5" s="187" customFormat="1" ht="21" customHeight="1">
      <c r="A40" s="190" t="s">
        <v>486</v>
      </c>
      <c r="B40" s="173" t="s">
        <v>487</v>
      </c>
      <c r="C40" s="729">
        <f>SUM(C41:C42)</f>
        <v>5300000</v>
      </c>
      <c r="D40" s="174">
        <f>SUM(D41:D42)</f>
        <v>7413780</v>
      </c>
      <c r="E40" s="729">
        <f>SUM(E41:E42)</f>
        <v>4333335</v>
      </c>
    </row>
    <row r="41" spans="1:5" s="187" customFormat="1" ht="21.75" customHeight="1" hidden="1">
      <c r="A41" s="189" t="s">
        <v>488</v>
      </c>
      <c r="B41" s="168" t="s">
        <v>489</v>
      </c>
      <c r="C41" s="726">
        <v>300000</v>
      </c>
      <c r="D41" s="169">
        <v>477000</v>
      </c>
      <c r="E41" s="726">
        <v>457000</v>
      </c>
    </row>
    <row r="42" spans="1:5" s="187" customFormat="1" ht="24" customHeight="1" hidden="1">
      <c r="A42" s="189" t="s">
        <v>490</v>
      </c>
      <c r="B42" s="168" t="s">
        <v>491</v>
      </c>
      <c r="C42" s="726">
        <v>5000000</v>
      </c>
      <c r="D42" s="449">
        <v>6936780</v>
      </c>
      <c r="E42" s="726">
        <v>3876335</v>
      </c>
    </row>
    <row r="43" spans="1:5" s="187" customFormat="1" ht="21.75" customHeight="1">
      <c r="A43" s="190" t="s">
        <v>492</v>
      </c>
      <c r="B43" s="173" t="s">
        <v>493</v>
      </c>
      <c r="C43" s="734">
        <f>SUM(C44:C48)</f>
        <v>59615946</v>
      </c>
      <c r="D43" s="179">
        <f>SUM(D44:D47)</f>
        <v>55485098</v>
      </c>
      <c r="E43" s="734">
        <f>SUM(E44:E48)</f>
        <v>55121329</v>
      </c>
    </row>
    <row r="44" spans="1:5" s="187" customFormat="1" ht="21.75" customHeight="1">
      <c r="A44" s="189" t="s">
        <v>494</v>
      </c>
      <c r="B44" s="168" t="s">
        <v>495</v>
      </c>
      <c r="C44" s="726">
        <v>300000</v>
      </c>
      <c r="D44" s="169">
        <v>300000</v>
      </c>
      <c r="E44" s="726">
        <v>290927</v>
      </c>
    </row>
    <row r="45" spans="1:5" s="187" customFormat="1" ht="21.75" customHeight="1">
      <c r="A45" s="189" t="s">
        <v>496</v>
      </c>
      <c r="B45" s="168" t="s">
        <v>497</v>
      </c>
      <c r="C45" s="726">
        <v>50195946</v>
      </c>
      <c r="D45" s="169">
        <v>47299602</v>
      </c>
      <c r="E45" s="726">
        <v>46944906</v>
      </c>
    </row>
    <row r="46" spans="1:5" s="187" customFormat="1" ht="30.75" customHeight="1">
      <c r="A46" s="189" t="s">
        <v>498</v>
      </c>
      <c r="B46" s="168" t="s">
        <v>499</v>
      </c>
      <c r="C46" s="726">
        <v>50000</v>
      </c>
      <c r="D46" s="169">
        <v>3100000</v>
      </c>
      <c r="E46" s="726">
        <v>3100000</v>
      </c>
    </row>
    <row r="47" spans="1:5" s="187" customFormat="1" ht="21.75" customHeight="1">
      <c r="A47" s="189" t="s">
        <v>500</v>
      </c>
      <c r="B47" s="168" t="s">
        <v>501</v>
      </c>
      <c r="C47" s="726">
        <v>7070000</v>
      </c>
      <c r="D47" s="169">
        <v>4785496</v>
      </c>
      <c r="E47" s="726">
        <v>4785496</v>
      </c>
    </row>
    <row r="48" spans="1:5" s="187" customFormat="1" ht="21.75" customHeight="1">
      <c r="A48" s="189" t="s">
        <v>631</v>
      </c>
      <c r="B48" s="168" t="s">
        <v>632</v>
      </c>
      <c r="C48" s="726">
        <v>2000000</v>
      </c>
      <c r="D48" s="169">
        <v>0</v>
      </c>
      <c r="E48" s="726">
        <v>0</v>
      </c>
    </row>
    <row r="49" spans="1:5" s="187" customFormat="1" ht="21.75" customHeight="1">
      <c r="A49" s="190" t="s">
        <v>502</v>
      </c>
      <c r="B49" s="173" t="s">
        <v>503</v>
      </c>
      <c r="C49" s="734">
        <f>SUM(C50:C53)</f>
        <v>26458831</v>
      </c>
      <c r="D49" s="734">
        <f>SUM(D50:D53)</f>
        <v>25239061</v>
      </c>
      <c r="E49" s="734">
        <f>SUM(E50:E53)</f>
        <v>17087173</v>
      </c>
    </row>
    <row r="50" spans="1:5" s="187" customFormat="1" ht="21.75" customHeight="1" hidden="1">
      <c r="A50" s="189" t="s">
        <v>504</v>
      </c>
      <c r="B50" s="168" t="s">
        <v>505</v>
      </c>
      <c r="C50" s="726">
        <v>19310556</v>
      </c>
      <c r="D50" s="169">
        <v>15680556</v>
      </c>
      <c r="E50" s="726">
        <v>9310117</v>
      </c>
    </row>
    <row r="51" spans="1:5" s="187" customFormat="1" ht="21.75" customHeight="1" hidden="1">
      <c r="A51" s="189" t="s">
        <v>721</v>
      </c>
      <c r="B51" s="168" t="s">
        <v>722</v>
      </c>
      <c r="C51" s="726">
        <v>0</v>
      </c>
      <c r="D51" s="176">
        <v>217000</v>
      </c>
      <c r="E51" s="730">
        <v>216929</v>
      </c>
    </row>
    <row r="52" spans="1:5" s="188" customFormat="1" ht="21.75" customHeight="1" hidden="1">
      <c r="A52" s="189" t="s">
        <v>506</v>
      </c>
      <c r="B52" s="168" t="s">
        <v>507</v>
      </c>
      <c r="C52" s="726">
        <v>1520000</v>
      </c>
      <c r="D52" s="176">
        <v>4001500</v>
      </c>
      <c r="E52" s="730">
        <v>3957395</v>
      </c>
    </row>
    <row r="53" spans="1:5" s="187" customFormat="1" ht="21.75" customHeight="1" hidden="1">
      <c r="A53" s="189" t="s">
        <v>508</v>
      </c>
      <c r="B53" s="168" t="s">
        <v>509</v>
      </c>
      <c r="C53" s="730">
        <v>5628275</v>
      </c>
      <c r="D53" s="169">
        <v>5340005</v>
      </c>
      <c r="E53" s="726">
        <v>3602732</v>
      </c>
    </row>
    <row r="54" spans="1:5" s="187" customFormat="1" ht="21.75" customHeight="1">
      <c r="A54" s="190" t="s">
        <v>510</v>
      </c>
      <c r="B54" s="173" t="s">
        <v>511</v>
      </c>
      <c r="C54" s="734">
        <f>SUM(C55:C56)</f>
        <v>5307800</v>
      </c>
      <c r="D54" s="179">
        <f>SUM(D55:D56)</f>
        <v>12307625</v>
      </c>
      <c r="E54" s="734">
        <f>SUM(E55:E56)</f>
        <v>9835407</v>
      </c>
    </row>
    <row r="55" spans="1:5" s="187" customFormat="1" ht="21.75" customHeight="1" hidden="1">
      <c r="A55" s="189" t="s">
        <v>512</v>
      </c>
      <c r="B55" s="168" t="s">
        <v>513</v>
      </c>
      <c r="C55" s="726">
        <v>4177500</v>
      </c>
      <c r="D55" s="169">
        <v>9687500</v>
      </c>
      <c r="E55" s="726">
        <v>7750749</v>
      </c>
    </row>
    <row r="56" spans="1:5" s="187" customFormat="1" ht="21.75" customHeight="1" hidden="1">
      <c r="A56" s="189" t="s">
        <v>514</v>
      </c>
      <c r="B56" s="168" t="s">
        <v>515</v>
      </c>
      <c r="C56" s="726">
        <v>1130300</v>
      </c>
      <c r="D56" s="169">
        <v>2620125</v>
      </c>
      <c r="E56" s="726">
        <v>2084658</v>
      </c>
    </row>
    <row r="57" spans="1:5" s="187" customFormat="1" ht="21.75" customHeight="1">
      <c r="A57" s="190" t="s">
        <v>516</v>
      </c>
      <c r="B57" s="173" t="s">
        <v>517</v>
      </c>
      <c r="C57" s="729">
        <v>0</v>
      </c>
      <c r="D57" s="174">
        <v>4300000</v>
      </c>
      <c r="E57" s="729">
        <v>4300000</v>
      </c>
    </row>
    <row r="58" spans="1:5" s="195" customFormat="1" ht="36" customHeight="1">
      <c r="A58" s="192" t="s">
        <v>518</v>
      </c>
      <c r="B58" s="193" t="s">
        <v>519</v>
      </c>
      <c r="C58" s="741">
        <f>C7+C20+C21+C40+C43+C49+C54+C57</f>
        <v>234311357</v>
      </c>
      <c r="D58" s="194">
        <f>D7+D20+D21+D40+D43+D49+D54+D57</f>
        <v>250609978</v>
      </c>
      <c r="E58" s="741">
        <f>E7+E20+E21+E40+E43+E49+E54+E57</f>
        <v>227231562</v>
      </c>
    </row>
    <row r="59" spans="1:5" s="188" customFormat="1" ht="21.75" customHeight="1">
      <c r="A59" s="192" t="s">
        <v>520</v>
      </c>
      <c r="B59" s="193" t="s">
        <v>521</v>
      </c>
      <c r="C59" s="734">
        <f>SUM(C60:C62)</f>
        <v>49476095</v>
      </c>
      <c r="D59" s="734">
        <f>SUM(D60:D62)</f>
        <v>54459617</v>
      </c>
      <c r="E59" s="734">
        <f>SUM(E60:E62)</f>
        <v>54459617</v>
      </c>
    </row>
    <row r="60" spans="1:5" s="489" customFormat="1" ht="21.75" customHeight="1">
      <c r="A60" s="742" t="s">
        <v>633</v>
      </c>
      <c r="B60" s="731" t="s">
        <v>634</v>
      </c>
      <c r="C60" s="726">
        <v>0</v>
      </c>
      <c r="D60" s="726">
        <v>5000000</v>
      </c>
      <c r="E60" s="726">
        <v>5000000</v>
      </c>
    </row>
    <row r="61" spans="1:5" s="188" customFormat="1" ht="21.75" customHeight="1">
      <c r="A61" s="189" t="s">
        <v>522</v>
      </c>
      <c r="B61" s="168" t="s">
        <v>523</v>
      </c>
      <c r="C61" s="726">
        <v>4110757</v>
      </c>
      <c r="D61" s="169">
        <v>4110757</v>
      </c>
      <c r="E61" s="726">
        <v>4110757</v>
      </c>
    </row>
    <row r="62" spans="1:5" s="195" customFormat="1" ht="30.75" customHeight="1">
      <c r="A62" s="189" t="s">
        <v>524</v>
      </c>
      <c r="B62" s="168" t="s">
        <v>525</v>
      </c>
      <c r="C62" s="726">
        <v>45365338</v>
      </c>
      <c r="D62" s="169">
        <v>45348860</v>
      </c>
      <c r="E62" s="726">
        <v>45348860</v>
      </c>
    </row>
    <row r="63" spans="1:5" ht="34.5" customHeight="1" thickBot="1">
      <c r="A63" s="196" t="s">
        <v>526</v>
      </c>
      <c r="B63" s="197" t="s">
        <v>527</v>
      </c>
      <c r="C63" s="746">
        <f>C58+C59</f>
        <v>283787452</v>
      </c>
      <c r="D63" s="747">
        <f>D58+D59</f>
        <v>305069595</v>
      </c>
      <c r="E63" s="746">
        <f>E58+E59</f>
        <v>281691179</v>
      </c>
    </row>
    <row r="64" spans="1:5" ht="12.75">
      <c r="A64" s="198"/>
      <c r="B64" s="744"/>
      <c r="C64" s="745"/>
      <c r="D64" s="148"/>
      <c r="E64" s="148"/>
    </row>
    <row r="65" spans="2:5" ht="16.5">
      <c r="B65" s="148"/>
      <c r="C65" s="743"/>
      <c r="D65" s="148"/>
      <c r="E65" s="148"/>
    </row>
    <row r="66" spans="2:5" ht="16.5">
      <c r="B66" s="148"/>
      <c r="C66" s="743"/>
      <c r="D66" s="148"/>
      <c r="E66" s="148"/>
    </row>
    <row r="67" spans="2:5" ht="12.75">
      <c r="B67" s="148"/>
      <c r="C67" s="148"/>
      <c r="D67" s="148"/>
      <c r="E67" s="148"/>
    </row>
    <row r="68" spans="2:5" ht="12.75">
      <c r="B68" s="148"/>
      <c r="C68" s="148"/>
      <c r="D68" s="148"/>
      <c r="E68" s="148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8661417322834646" bottom="0.8267716535433072" header="0.5118110236220472" footer="0.5118110236220472"/>
  <pageSetup fitToHeight="2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8"/>
  <sheetViews>
    <sheetView zoomScalePageLayoutView="0" workbookViewId="0" topLeftCell="A17">
      <selection activeCell="A42" sqref="A42:IV43"/>
    </sheetView>
  </sheetViews>
  <sheetFormatPr defaultColWidth="10.625" defaultRowHeight="12.75"/>
  <cols>
    <col min="1" max="1" width="10.625" style="199" customWidth="1"/>
    <col min="2" max="2" width="57.875" style="199" customWidth="1"/>
    <col min="3" max="3" width="17.00390625" style="199" customWidth="1"/>
    <col min="4" max="4" width="15.50390625" style="199" customWidth="1"/>
    <col min="5" max="5" width="13.50390625" style="199" customWidth="1"/>
    <col min="6" max="6" width="20.50390625" style="199" customWidth="1"/>
    <col min="7" max="16384" width="10.625" style="199" customWidth="1"/>
  </cols>
  <sheetData>
    <row r="1" spans="1:3" ht="18" customHeight="1">
      <c r="A1" s="922"/>
      <c r="B1" s="923"/>
      <c r="C1" s="113"/>
    </row>
    <row r="2" spans="1:3" ht="13.5" customHeight="1">
      <c r="A2" s="112"/>
      <c r="B2" s="113"/>
      <c r="C2" s="113"/>
    </row>
    <row r="3" spans="1:5" ht="29.25" customHeight="1">
      <c r="A3" s="924" t="s">
        <v>705</v>
      </c>
      <c r="B3" s="924"/>
      <c r="C3" s="924"/>
      <c r="D3" s="924"/>
      <c r="E3" s="924"/>
    </row>
    <row r="4" spans="1:5" ht="14.25" customHeight="1">
      <c r="A4" s="924"/>
      <c r="B4" s="924"/>
      <c r="C4" s="924"/>
      <c r="D4" s="924"/>
      <c r="E4" s="924"/>
    </row>
    <row r="5" spans="1:5" ht="25.5" customHeight="1">
      <c r="A5" s="924" t="s">
        <v>180</v>
      </c>
      <c r="B5" s="924"/>
      <c r="C5" s="924"/>
      <c r="D5" s="924"/>
      <c r="E5" s="924"/>
    </row>
    <row r="6" spans="1:5" ht="23.25" customHeight="1">
      <c r="A6" s="200"/>
      <c r="B6" s="114"/>
      <c r="C6" s="114"/>
      <c r="D6" s="201"/>
      <c r="E6" s="202" t="s">
        <v>528</v>
      </c>
    </row>
    <row r="7" spans="1:5" ht="18" customHeight="1" thickBot="1">
      <c r="A7" s="200"/>
      <c r="B7" s="203"/>
      <c r="C7" s="203"/>
      <c r="D7" s="925" t="s">
        <v>734</v>
      </c>
      <c r="E7" s="925"/>
    </row>
    <row r="8" spans="1:3" ht="6" customHeight="1" hidden="1">
      <c r="A8" s="204"/>
      <c r="B8" s="205"/>
      <c r="C8" s="205"/>
    </row>
    <row r="9" spans="1:3" ht="22.5" customHeight="1" hidden="1">
      <c r="A9" s="206"/>
      <c r="B9" s="207"/>
      <c r="C9" s="205"/>
    </row>
    <row r="10" spans="1:5" s="151" customFormat="1" ht="42.75" customHeight="1" thickBot="1" thickTop="1">
      <c r="A10" s="208" t="s">
        <v>355</v>
      </c>
      <c r="B10" s="158" t="s">
        <v>620</v>
      </c>
      <c r="C10" s="209" t="s">
        <v>708</v>
      </c>
      <c r="D10" s="209" t="s">
        <v>709</v>
      </c>
      <c r="E10" s="845" t="s">
        <v>710</v>
      </c>
    </row>
    <row r="11" spans="1:5" s="151" customFormat="1" ht="12.75" customHeight="1" thickTop="1">
      <c r="A11" s="160" t="s">
        <v>279</v>
      </c>
      <c r="B11" s="161" t="s">
        <v>227</v>
      </c>
      <c r="C11" s="210" t="s">
        <v>228</v>
      </c>
      <c r="D11" s="210" t="s">
        <v>229</v>
      </c>
      <c r="E11" s="846" t="s">
        <v>230</v>
      </c>
    </row>
    <row r="12" spans="1:5" ht="15" customHeight="1">
      <c r="A12" s="211" t="s">
        <v>357</v>
      </c>
      <c r="B12" s="212" t="s">
        <v>529</v>
      </c>
      <c r="C12" s="213">
        <f>C13</f>
        <v>2563740</v>
      </c>
      <c r="D12" s="213">
        <f>D13</f>
        <v>5664346</v>
      </c>
      <c r="E12" s="847">
        <f>E13</f>
        <v>5664346</v>
      </c>
    </row>
    <row r="13" spans="1:5" ht="15" customHeight="1" hidden="1">
      <c r="A13" s="214" t="s">
        <v>371</v>
      </c>
      <c r="B13" s="215" t="s">
        <v>530</v>
      </c>
      <c r="C13" s="216">
        <v>2563740</v>
      </c>
      <c r="D13" s="216">
        <v>5664346</v>
      </c>
      <c r="E13" s="848">
        <v>5664346</v>
      </c>
    </row>
    <row r="14" spans="1:5" ht="15" customHeight="1">
      <c r="A14" s="217" t="s">
        <v>389</v>
      </c>
      <c r="B14" s="218" t="s">
        <v>390</v>
      </c>
      <c r="C14" s="456">
        <f>SUM(C15:C16)</f>
        <v>20000</v>
      </c>
      <c r="D14" s="456">
        <f>SUM(D15:D16)</f>
        <v>131000</v>
      </c>
      <c r="E14" s="849">
        <f>SUM(E15:E16)</f>
        <v>130003</v>
      </c>
    </row>
    <row r="15" spans="1:5" ht="15" customHeight="1">
      <c r="A15" s="167" t="s">
        <v>635</v>
      </c>
      <c r="B15" s="168" t="s">
        <v>630</v>
      </c>
      <c r="C15" s="454">
        <v>20000</v>
      </c>
      <c r="D15" s="454">
        <v>130000</v>
      </c>
      <c r="E15" s="848">
        <v>129219</v>
      </c>
    </row>
    <row r="16" spans="1:5" ht="15" customHeight="1">
      <c r="A16" s="167" t="s">
        <v>401</v>
      </c>
      <c r="B16" s="168" t="s">
        <v>402</v>
      </c>
      <c r="C16" s="216">
        <v>0</v>
      </c>
      <c r="D16" s="216">
        <v>1000</v>
      </c>
      <c r="E16" s="848">
        <v>784</v>
      </c>
    </row>
    <row r="17" spans="1:5" ht="15" customHeight="1">
      <c r="A17" s="217" t="s">
        <v>405</v>
      </c>
      <c r="B17" s="218" t="s">
        <v>406</v>
      </c>
      <c r="C17" s="456">
        <f>SUM(C18:C19)</f>
        <v>2583740</v>
      </c>
      <c r="D17" s="456">
        <f>D18</f>
        <v>7000</v>
      </c>
      <c r="E17" s="849">
        <f>E18</f>
        <v>7000</v>
      </c>
    </row>
    <row r="18" spans="1:5" ht="15" customHeight="1">
      <c r="A18" s="167" t="s">
        <v>711</v>
      </c>
      <c r="B18" s="168" t="s">
        <v>712</v>
      </c>
      <c r="C18" s="454">
        <v>0</v>
      </c>
      <c r="D18" s="454">
        <v>7000</v>
      </c>
      <c r="E18" s="848">
        <v>7000</v>
      </c>
    </row>
    <row r="19" spans="1:5" ht="24.75" customHeight="1">
      <c r="A19" s="172" t="s">
        <v>531</v>
      </c>
      <c r="B19" s="173" t="s">
        <v>416</v>
      </c>
      <c r="C19" s="220">
        <f>C12+C14</f>
        <v>2583740</v>
      </c>
      <c r="D19" s="220">
        <f>D12+D14+D17</f>
        <v>5802346</v>
      </c>
      <c r="E19" s="850">
        <f>E12+E14+E17</f>
        <v>5801349</v>
      </c>
    </row>
    <row r="20" spans="1:5" ht="15" customHeight="1">
      <c r="A20" s="172"/>
      <c r="B20" s="173"/>
      <c r="C20" s="220"/>
      <c r="D20" s="220"/>
      <c r="E20" s="851"/>
    </row>
    <row r="21" spans="1:5" ht="15" customHeight="1">
      <c r="A21" s="217" t="s">
        <v>417</v>
      </c>
      <c r="B21" s="218" t="s">
        <v>418</v>
      </c>
      <c r="C21" s="456">
        <f>SUM(C22:C23)</f>
        <v>45404078</v>
      </c>
      <c r="D21" s="456">
        <f>SUM(D22:D23)</f>
        <v>45388860</v>
      </c>
      <c r="E21" s="852">
        <f>SUM(E22:E23)</f>
        <v>45388860</v>
      </c>
    </row>
    <row r="22" spans="1:5" ht="15" customHeight="1">
      <c r="A22" s="167" t="s">
        <v>420</v>
      </c>
      <c r="B22" s="168" t="s">
        <v>421</v>
      </c>
      <c r="C22" s="454">
        <v>38740</v>
      </c>
      <c r="D22" s="454">
        <v>40000</v>
      </c>
      <c r="E22" s="848">
        <v>40000</v>
      </c>
    </row>
    <row r="23" spans="1:6" s="151" customFormat="1" ht="15" customHeight="1">
      <c r="A23" s="214" t="s">
        <v>532</v>
      </c>
      <c r="B23" s="215" t="s">
        <v>533</v>
      </c>
      <c r="C23" s="459">
        <v>45365338</v>
      </c>
      <c r="D23" s="459">
        <v>45348860</v>
      </c>
      <c r="E23" s="848">
        <v>45348860</v>
      </c>
      <c r="F23" s="199"/>
    </row>
    <row r="24" spans="1:6" s="151" customFormat="1" ht="32.25" customHeight="1" thickBot="1">
      <c r="A24" s="180" t="s">
        <v>534</v>
      </c>
      <c r="B24" s="181" t="s">
        <v>425</v>
      </c>
      <c r="C24" s="458">
        <f>C21+C19</f>
        <v>47987818</v>
      </c>
      <c r="D24" s="458">
        <f>D21+D19</f>
        <v>51191206</v>
      </c>
      <c r="E24" s="853">
        <f>E19+E21</f>
        <v>51190209</v>
      </c>
      <c r="F24" s="199"/>
    </row>
    <row r="25" spans="1:6" ht="16.5" thickTop="1">
      <c r="A25" s="222"/>
      <c r="B25" s="222"/>
      <c r="C25" s="222"/>
      <c r="D25" s="222"/>
      <c r="E25" s="223"/>
      <c r="F25" s="151"/>
    </row>
    <row r="26" spans="1:6" ht="16.5" thickBot="1">
      <c r="A26" s="224"/>
      <c r="B26" s="225"/>
      <c r="C26" s="225"/>
      <c r="D26" s="225"/>
      <c r="E26" s="224"/>
      <c r="F26" s="151"/>
    </row>
    <row r="27" spans="1:6" ht="44.25" thickBot="1" thickTop="1">
      <c r="A27" s="208" t="s">
        <v>355</v>
      </c>
      <c r="B27" s="158" t="s">
        <v>619</v>
      </c>
      <c r="C27" s="209" t="s">
        <v>708</v>
      </c>
      <c r="D27" s="209" t="s">
        <v>709</v>
      </c>
      <c r="E27" s="452" t="s">
        <v>710</v>
      </c>
      <c r="F27" s="151"/>
    </row>
    <row r="28" spans="1:5" ht="13.5" thickTop="1">
      <c r="A28" s="160" t="s">
        <v>279</v>
      </c>
      <c r="B28" s="161" t="s">
        <v>227</v>
      </c>
      <c r="C28" s="210" t="s">
        <v>228</v>
      </c>
      <c r="D28" s="210" t="s">
        <v>229</v>
      </c>
      <c r="E28" s="161" t="s">
        <v>230</v>
      </c>
    </row>
    <row r="29" spans="1:5" ht="15" customHeight="1">
      <c r="A29" s="211" t="s">
        <v>427</v>
      </c>
      <c r="B29" s="212" t="s">
        <v>428</v>
      </c>
      <c r="C29" s="453">
        <f>SUM(C30:C31)</f>
        <v>30612573</v>
      </c>
      <c r="D29" s="453">
        <f>SUM(D30:D31)</f>
        <v>33012961</v>
      </c>
      <c r="E29" s="471">
        <f>SUM(E30:E31)</f>
        <v>32694215</v>
      </c>
    </row>
    <row r="30" spans="1:5" ht="15" customHeight="1">
      <c r="A30" s="167" t="s">
        <v>429</v>
      </c>
      <c r="B30" s="168" t="s">
        <v>430</v>
      </c>
      <c r="C30" s="454">
        <v>30512573</v>
      </c>
      <c r="D30" s="454">
        <v>31645673</v>
      </c>
      <c r="E30" s="216">
        <v>31331246</v>
      </c>
    </row>
    <row r="31" spans="1:5" ht="15" customHeight="1">
      <c r="A31" s="167" t="s">
        <v>443</v>
      </c>
      <c r="B31" s="168" t="s">
        <v>444</v>
      </c>
      <c r="C31" s="454">
        <v>100000</v>
      </c>
      <c r="D31" s="454">
        <v>1367288</v>
      </c>
      <c r="E31" s="216">
        <v>1362969</v>
      </c>
    </row>
    <row r="32" spans="1:5" ht="27.75" customHeight="1">
      <c r="A32" s="217" t="s">
        <v>451</v>
      </c>
      <c r="B32" s="226" t="s">
        <v>452</v>
      </c>
      <c r="C32" s="455">
        <v>8556643</v>
      </c>
      <c r="D32" s="455">
        <v>9037608</v>
      </c>
      <c r="E32" s="219">
        <v>8844709</v>
      </c>
    </row>
    <row r="33" spans="1:5" ht="15" customHeight="1">
      <c r="A33" s="217" t="s">
        <v>453</v>
      </c>
      <c r="B33" s="218" t="s">
        <v>454</v>
      </c>
      <c r="C33" s="456">
        <f>SUM(C34:C38)</f>
        <v>7361437</v>
      </c>
      <c r="D33" s="456">
        <f>SUM(D34:D38)</f>
        <v>7395603</v>
      </c>
      <c r="E33" s="219">
        <f>SUM(E34:E38)</f>
        <v>6414551</v>
      </c>
    </row>
    <row r="34" spans="1:5" ht="15" customHeight="1">
      <c r="A34" s="167" t="s">
        <v>455</v>
      </c>
      <c r="B34" s="168" t="s">
        <v>456</v>
      </c>
      <c r="C34" s="454">
        <v>1590700</v>
      </c>
      <c r="D34" s="454">
        <v>1619618</v>
      </c>
      <c r="E34" s="227">
        <v>1553246</v>
      </c>
    </row>
    <row r="35" spans="1:5" ht="15" customHeight="1">
      <c r="A35" s="167" t="s">
        <v>461</v>
      </c>
      <c r="B35" s="168" t="s">
        <v>462</v>
      </c>
      <c r="C35" s="454">
        <v>1372400</v>
      </c>
      <c r="D35" s="454">
        <v>1512400</v>
      </c>
      <c r="E35" s="227">
        <v>1477985</v>
      </c>
    </row>
    <row r="36" spans="1:5" ht="15" customHeight="1">
      <c r="A36" s="167" t="s">
        <v>467</v>
      </c>
      <c r="B36" s="168" t="s">
        <v>468</v>
      </c>
      <c r="C36" s="454">
        <v>1425450</v>
      </c>
      <c r="D36" s="454">
        <v>1760070</v>
      </c>
      <c r="E36" s="227">
        <v>1629266</v>
      </c>
    </row>
    <row r="37" spans="1:5" ht="15" customHeight="1">
      <c r="A37" s="167" t="s">
        <v>479</v>
      </c>
      <c r="B37" s="168" t="s">
        <v>480</v>
      </c>
      <c r="C37" s="454">
        <v>1711837</v>
      </c>
      <c r="D37" s="454">
        <v>1219136</v>
      </c>
      <c r="E37" s="227">
        <v>933840</v>
      </c>
    </row>
    <row r="38" spans="1:5" ht="15" customHeight="1">
      <c r="A38" s="167" t="s">
        <v>481</v>
      </c>
      <c r="B38" s="168" t="s">
        <v>482</v>
      </c>
      <c r="C38" s="454">
        <v>1261050</v>
      </c>
      <c r="D38" s="454">
        <v>1284379</v>
      </c>
      <c r="E38" s="227">
        <v>820214</v>
      </c>
    </row>
    <row r="39" spans="1:5" ht="15" customHeight="1">
      <c r="A39" s="165" t="s">
        <v>492</v>
      </c>
      <c r="B39" s="166" t="s">
        <v>535</v>
      </c>
      <c r="C39" s="457">
        <v>0</v>
      </c>
      <c r="D39" s="457">
        <f>SUM(D40:D40)</f>
        <v>75869</v>
      </c>
      <c r="E39" s="228">
        <f>SUM(E40:E40)</f>
        <v>75869</v>
      </c>
    </row>
    <row r="40" spans="1:5" ht="15" customHeight="1">
      <c r="A40" s="167" t="s">
        <v>500</v>
      </c>
      <c r="B40" s="168" t="s">
        <v>536</v>
      </c>
      <c r="C40" s="454">
        <v>0</v>
      </c>
      <c r="D40" s="454">
        <v>75869</v>
      </c>
      <c r="E40" s="227">
        <v>75869</v>
      </c>
    </row>
    <row r="41" spans="1:5" ht="15" customHeight="1">
      <c r="A41" s="165" t="s">
        <v>537</v>
      </c>
      <c r="B41" s="166" t="s">
        <v>503</v>
      </c>
      <c r="C41" s="457">
        <f>SUM(C42:C43)</f>
        <v>1457165</v>
      </c>
      <c r="D41" s="457">
        <f>SUM(D42:D43)</f>
        <v>1669165</v>
      </c>
      <c r="E41" s="228">
        <f>SUM(E42:E43)</f>
        <v>1665180</v>
      </c>
    </row>
    <row r="42" spans="1:6" s="229" customFormat="1" ht="15" customHeight="1" hidden="1">
      <c r="A42" s="167" t="s">
        <v>506</v>
      </c>
      <c r="B42" s="168" t="s">
        <v>538</v>
      </c>
      <c r="C42" s="454">
        <v>1063730</v>
      </c>
      <c r="D42" s="454">
        <v>1314730</v>
      </c>
      <c r="E42" s="227">
        <v>1311165</v>
      </c>
      <c r="F42" s="199"/>
    </row>
    <row r="43" spans="1:6" s="229" customFormat="1" ht="15" customHeight="1" hidden="1">
      <c r="A43" s="167" t="s">
        <v>508</v>
      </c>
      <c r="B43" s="168" t="s">
        <v>539</v>
      </c>
      <c r="C43" s="454">
        <v>393435</v>
      </c>
      <c r="D43" s="454">
        <v>354435</v>
      </c>
      <c r="E43" s="227">
        <v>354015</v>
      </c>
      <c r="F43" s="199"/>
    </row>
    <row r="44" spans="1:5" ht="26.25" customHeight="1" thickBot="1">
      <c r="A44" s="180" t="s">
        <v>518</v>
      </c>
      <c r="B44" s="181" t="s">
        <v>527</v>
      </c>
      <c r="C44" s="458">
        <f>C29+C32+C33+C41</f>
        <v>47987818</v>
      </c>
      <c r="D44" s="458">
        <f>D29+D32+D33+D39+D41</f>
        <v>51191206</v>
      </c>
      <c r="E44" s="221">
        <f>E29++E39+E41+E32+E33</f>
        <v>49694524</v>
      </c>
    </row>
    <row r="45" spans="1:6" ht="16.5" thickTop="1">
      <c r="A45" s="222"/>
      <c r="B45" s="222"/>
      <c r="C45" s="222"/>
      <c r="D45" s="222"/>
      <c r="E45" s="230"/>
      <c r="F45" s="229"/>
    </row>
    <row r="46" spans="1:6" ht="16.5" thickBot="1">
      <c r="A46" s="231"/>
      <c r="B46" s="232"/>
      <c r="C46" s="232"/>
      <c r="D46" s="232"/>
      <c r="E46" s="232"/>
      <c r="F46" s="229"/>
    </row>
    <row r="47" spans="1:5" ht="15" thickBot="1">
      <c r="A47" s="233" t="s">
        <v>704</v>
      </c>
      <c r="B47" s="234"/>
      <c r="C47" s="235"/>
      <c r="D47" s="235"/>
      <c r="E47" s="472">
        <v>11</v>
      </c>
    </row>
    <row r="48" spans="1:5" ht="15" thickBot="1">
      <c r="A48" s="233" t="s">
        <v>540</v>
      </c>
      <c r="B48" s="234"/>
      <c r="C48" s="235"/>
      <c r="D48" s="235"/>
      <c r="E48" s="472">
        <v>0</v>
      </c>
    </row>
  </sheetData>
  <sheetProtection/>
  <mergeCells count="4">
    <mergeCell ref="A1:B1"/>
    <mergeCell ref="A3:E4"/>
    <mergeCell ref="A5:E5"/>
    <mergeCell ref="D7:E7"/>
  </mergeCells>
  <printOptions verticalCentered="1"/>
  <pageMargins left="0.51" right="0.5511811023622047" top="0.56" bottom="0.3937007874015748" header="0" footer="0"/>
  <pageSetup fitToHeight="1" fitToWidth="1" horizontalDpi="360" verticalDpi="36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7"/>
  <sheetViews>
    <sheetView view="pageBreakPreview" zoomScaleSheetLayoutView="100" zoomScalePageLayoutView="0" workbookViewId="0" topLeftCell="A1">
      <selection activeCell="D36" sqref="D36"/>
    </sheetView>
  </sheetViews>
  <sheetFormatPr defaultColWidth="10.625" defaultRowHeight="12.75"/>
  <cols>
    <col min="1" max="1" width="82.125" style="239" customWidth="1"/>
    <col min="2" max="2" width="12.625" style="239" customWidth="1"/>
    <col min="3" max="3" width="15.375" style="239" customWidth="1"/>
    <col min="4" max="4" width="17.375" style="239" customWidth="1"/>
    <col min="5" max="5" width="12.625" style="239" customWidth="1"/>
    <col min="6" max="6" width="15.375" style="239" customWidth="1"/>
    <col min="7" max="7" width="16.625" style="239" customWidth="1"/>
    <col min="8" max="8" width="16.125" style="239" customWidth="1"/>
    <col min="9" max="16384" width="10.625" style="237" customWidth="1"/>
  </cols>
  <sheetData>
    <row r="1" spans="1:8" ht="23.25" customHeight="1">
      <c r="A1" s="930" t="s">
        <v>733</v>
      </c>
      <c r="B1" s="930"/>
      <c r="C1" s="930"/>
      <c r="D1" s="930"/>
      <c r="E1" s="930"/>
      <c r="F1" s="930"/>
      <c r="G1" s="930"/>
      <c r="H1" s="930"/>
    </row>
    <row r="2" spans="1:8" ht="12.75" customHeight="1">
      <c r="A2" s="236"/>
      <c r="B2" s="236"/>
      <c r="C2" s="236"/>
      <c r="D2" s="238"/>
      <c r="E2" s="236"/>
      <c r="G2" s="236"/>
      <c r="H2" s="238" t="s">
        <v>541</v>
      </c>
    </row>
    <row r="3" spans="3:8" ht="15">
      <c r="C3" s="929"/>
      <c r="D3" s="929"/>
      <c r="G3" s="929" t="s">
        <v>734</v>
      </c>
      <c r="H3" s="929"/>
    </row>
    <row r="4" spans="1:8" ht="31.5" customHeight="1">
      <c r="A4" s="931" t="s">
        <v>542</v>
      </c>
      <c r="B4" s="926" t="s">
        <v>731</v>
      </c>
      <c r="C4" s="927"/>
      <c r="D4" s="928"/>
      <c r="E4" s="926" t="s">
        <v>732</v>
      </c>
      <c r="F4" s="927"/>
      <c r="G4" s="928"/>
      <c r="H4" s="451" t="s">
        <v>214</v>
      </c>
    </row>
    <row r="5" spans="1:8" s="242" customFormat="1" ht="28.5">
      <c r="A5" s="932"/>
      <c r="B5" s="240" t="s">
        <v>543</v>
      </c>
      <c r="C5" s="240" t="s">
        <v>544</v>
      </c>
      <c r="D5" s="241" t="s">
        <v>545</v>
      </c>
      <c r="E5" s="240" t="s">
        <v>543</v>
      </c>
      <c r="F5" s="240" t="s">
        <v>544</v>
      </c>
      <c r="G5" s="241" t="s">
        <v>545</v>
      </c>
      <c r="H5" s="485" t="s">
        <v>215</v>
      </c>
    </row>
    <row r="6" spans="1:8" ht="14.25">
      <c r="A6" s="243"/>
      <c r="B6" s="460" t="s">
        <v>213</v>
      </c>
      <c r="C6" s="244" t="s">
        <v>735</v>
      </c>
      <c r="D6" s="245" t="s">
        <v>736</v>
      </c>
      <c r="E6" s="460" t="s">
        <v>213</v>
      </c>
      <c r="F6" s="244" t="s">
        <v>735</v>
      </c>
      <c r="G6" s="245" t="s">
        <v>736</v>
      </c>
      <c r="H6" s="245" t="s">
        <v>736</v>
      </c>
    </row>
    <row r="7" spans="1:8" ht="14.25">
      <c r="A7" s="461" t="s">
        <v>546</v>
      </c>
      <c r="B7" s="246"/>
      <c r="C7" s="246"/>
      <c r="D7" s="246"/>
      <c r="E7" s="246"/>
      <c r="F7" s="246"/>
      <c r="G7" s="246"/>
      <c r="H7" s="246"/>
    </row>
    <row r="8" spans="1:8" ht="14.25">
      <c r="A8" s="462" t="s">
        <v>547</v>
      </c>
      <c r="B8" s="247">
        <v>11.14</v>
      </c>
      <c r="C8" s="248">
        <v>4580000</v>
      </c>
      <c r="D8" s="248">
        <f>B8*C8</f>
        <v>51021200</v>
      </c>
      <c r="E8" s="247">
        <v>11.14</v>
      </c>
      <c r="F8" s="248">
        <v>4580000</v>
      </c>
      <c r="G8" s="248">
        <f>E8*F8</f>
        <v>51021200</v>
      </c>
      <c r="H8" s="248">
        <f>G8-D8</f>
        <v>0</v>
      </c>
    </row>
    <row r="9" spans="1:8" ht="15">
      <c r="A9" s="462" t="s">
        <v>548</v>
      </c>
      <c r="B9" s="247"/>
      <c r="C9" s="248"/>
      <c r="D9" s="249">
        <v>44562190</v>
      </c>
      <c r="E9" s="247"/>
      <c r="F9" s="248"/>
      <c r="G9" s="249">
        <v>44562190</v>
      </c>
      <c r="H9" s="249">
        <f aca="true" t="shared" si="0" ref="H9:H26">G9-D9</f>
        <v>0</v>
      </c>
    </row>
    <row r="10" spans="1:8" ht="14.25">
      <c r="A10" s="462" t="s">
        <v>549</v>
      </c>
      <c r="B10" s="248"/>
      <c r="C10" s="248"/>
      <c r="D10" s="248">
        <f>D12+D14+D16+D18</f>
        <v>8546248</v>
      </c>
      <c r="E10" s="248"/>
      <c r="F10" s="248"/>
      <c r="G10" s="248">
        <f>G12+G14+G16+G18</f>
        <v>8546248</v>
      </c>
      <c r="H10" s="248">
        <f t="shared" si="0"/>
        <v>0</v>
      </c>
    </row>
    <row r="11" spans="1:8" ht="25.5">
      <c r="A11" s="462" t="s">
        <v>550</v>
      </c>
      <c r="B11" s="248"/>
      <c r="C11" s="248"/>
      <c r="D11" s="249">
        <v>0</v>
      </c>
      <c r="E11" s="248"/>
      <c r="F11" s="248"/>
      <c r="G11" s="249">
        <v>0</v>
      </c>
      <c r="H11" s="249">
        <f t="shared" si="0"/>
        <v>0</v>
      </c>
    </row>
    <row r="12" spans="1:8" ht="15">
      <c r="A12" s="258" t="s">
        <v>551</v>
      </c>
      <c r="B12" s="250"/>
      <c r="C12" s="251"/>
      <c r="D12" s="252">
        <v>3447580</v>
      </c>
      <c r="E12" s="250"/>
      <c r="F12" s="251"/>
      <c r="G12" s="252">
        <v>3447580</v>
      </c>
      <c r="H12" s="257">
        <f t="shared" si="0"/>
        <v>0</v>
      </c>
    </row>
    <row r="13" spans="1:8" ht="15">
      <c r="A13" s="258" t="s">
        <v>552</v>
      </c>
      <c r="B13" s="250"/>
      <c r="C13" s="251"/>
      <c r="D13" s="252">
        <v>0</v>
      </c>
      <c r="E13" s="250"/>
      <c r="F13" s="251"/>
      <c r="G13" s="252">
        <v>0</v>
      </c>
      <c r="H13" s="257">
        <f t="shared" si="0"/>
        <v>0</v>
      </c>
    </row>
    <row r="14" spans="1:8" ht="15">
      <c r="A14" s="258" t="s">
        <v>553</v>
      </c>
      <c r="B14" s="252"/>
      <c r="C14" s="252"/>
      <c r="D14" s="252">
        <v>2688000</v>
      </c>
      <c r="E14" s="252"/>
      <c r="F14" s="252"/>
      <c r="G14" s="252">
        <v>2688000</v>
      </c>
      <c r="H14" s="257">
        <f t="shared" si="0"/>
        <v>0</v>
      </c>
    </row>
    <row r="15" spans="1:8" ht="15">
      <c r="A15" s="258" t="s">
        <v>554</v>
      </c>
      <c r="B15" s="252"/>
      <c r="C15" s="252"/>
      <c r="D15" s="252">
        <v>0</v>
      </c>
      <c r="E15" s="252"/>
      <c r="F15" s="252"/>
      <c r="G15" s="252"/>
      <c r="H15" s="257">
        <f t="shared" si="0"/>
        <v>0</v>
      </c>
    </row>
    <row r="16" spans="1:8" ht="15">
      <c r="A16" s="258" t="s">
        <v>555</v>
      </c>
      <c r="B16" s="252"/>
      <c r="C16" s="252"/>
      <c r="D16" s="252">
        <v>1184868</v>
      </c>
      <c r="E16" s="252"/>
      <c r="F16" s="252"/>
      <c r="G16" s="252">
        <v>1184868</v>
      </c>
      <c r="H16" s="257">
        <f t="shared" si="0"/>
        <v>0</v>
      </c>
    </row>
    <row r="17" spans="1:8" ht="15">
      <c r="A17" s="258" t="s">
        <v>556</v>
      </c>
      <c r="B17" s="252"/>
      <c r="C17" s="252"/>
      <c r="D17" s="252">
        <v>0</v>
      </c>
      <c r="E17" s="252"/>
      <c r="F17" s="252"/>
      <c r="G17" s="252">
        <v>0</v>
      </c>
      <c r="H17" s="257">
        <f t="shared" si="0"/>
        <v>0</v>
      </c>
    </row>
    <row r="18" spans="1:8" ht="15">
      <c r="A18" s="258" t="s">
        <v>557</v>
      </c>
      <c r="B18" s="252"/>
      <c r="C18" s="252"/>
      <c r="D18" s="252">
        <v>1225800</v>
      </c>
      <c r="E18" s="252"/>
      <c r="F18" s="252"/>
      <c r="G18" s="252">
        <v>1225800</v>
      </c>
      <c r="H18" s="257">
        <f t="shared" si="0"/>
        <v>0</v>
      </c>
    </row>
    <row r="19" spans="1:8" ht="15">
      <c r="A19" s="258" t="s">
        <v>558</v>
      </c>
      <c r="B19" s="252"/>
      <c r="C19" s="252"/>
      <c r="D19" s="252">
        <v>0</v>
      </c>
      <c r="E19" s="252"/>
      <c r="F19" s="252"/>
      <c r="G19" s="252">
        <v>0</v>
      </c>
      <c r="H19" s="257">
        <f t="shared" si="0"/>
        <v>0</v>
      </c>
    </row>
    <row r="20" spans="1:8" ht="14.25">
      <c r="A20" s="462" t="s">
        <v>559</v>
      </c>
      <c r="B20" s="253"/>
      <c r="C20" s="253"/>
      <c r="D20" s="253">
        <v>3500000</v>
      </c>
      <c r="E20" s="253"/>
      <c r="F20" s="253"/>
      <c r="G20" s="253">
        <v>3500000</v>
      </c>
      <c r="H20" s="248">
        <f t="shared" si="0"/>
        <v>0</v>
      </c>
    </row>
    <row r="21" spans="1:8" ht="14.25" customHeight="1">
      <c r="A21" s="462" t="s">
        <v>560</v>
      </c>
      <c r="B21" s="253"/>
      <c r="C21" s="253"/>
      <c r="D21" s="254">
        <v>0</v>
      </c>
      <c r="E21" s="253"/>
      <c r="F21" s="253"/>
      <c r="G21" s="254">
        <v>0</v>
      </c>
      <c r="H21" s="249">
        <f t="shared" si="0"/>
        <v>0</v>
      </c>
    </row>
    <row r="22" spans="1:8" ht="14.25" customHeight="1">
      <c r="A22" s="462" t="s">
        <v>737</v>
      </c>
      <c r="B22" s="253"/>
      <c r="C22" s="253"/>
      <c r="D22" s="253">
        <v>7650</v>
      </c>
      <c r="E22" s="253"/>
      <c r="F22" s="253"/>
      <c r="G22" s="253">
        <v>7650</v>
      </c>
      <c r="H22" s="248">
        <f>G22-D22</f>
        <v>0</v>
      </c>
    </row>
    <row r="23" spans="1:8" ht="14.25" customHeight="1">
      <c r="A23" s="462" t="s">
        <v>562</v>
      </c>
      <c r="B23" s="253"/>
      <c r="C23" s="253"/>
      <c r="D23" s="253">
        <v>0</v>
      </c>
      <c r="E23" s="253"/>
      <c r="F23" s="253"/>
      <c r="G23" s="253">
        <v>0</v>
      </c>
      <c r="H23" s="248">
        <f>G23-D23</f>
        <v>0</v>
      </c>
    </row>
    <row r="24" spans="1:8" ht="14.25" customHeight="1">
      <c r="A24" s="462" t="s">
        <v>561</v>
      </c>
      <c r="B24" s="253"/>
      <c r="C24" s="253"/>
      <c r="D24" s="253">
        <v>58900</v>
      </c>
      <c r="E24" s="253"/>
      <c r="F24" s="253"/>
      <c r="G24" s="253">
        <v>58900</v>
      </c>
      <c r="H24" s="248">
        <f t="shared" si="0"/>
        <v>0</v>
      </c>
    </row>
    <row r="25" spans="1:8" ht="14.25" customHeight="1">
      <c r="A25" s="462" t="s">
        <v>562</v>
      </c>
      <c r="B25" s="253"/>
      <c r="C25" s="253"/>
      <c r="D25" s="253">
        <v>0</v>
      </c>
      <c r="E25" s="253"/>
      <c r="F25" s="253"/>
      <c r="G25" s="253">
        <v>0</v>
      </c>
      <c r="H25" s="248">
        <f t="shared" si="0"/>
        <v>0</v>
      </c>
    </row>
    <row r="26" spans="1:8" ht="14.25" customHeight="1">
      <c r="A26" s="462" t="s">
        <v>563</v>
      </c>
      <c r="B26" s="253"/>
      <c r="C26" s="253"/>
      <c r="D26" s="253">
        <f>D8-D9+D10+D20+D22+D24</f>
        <v>18571808</v>
      </c>
      <c r="E26" s="253"/>
      <c r="F26" s="253"/>
      <c r="G26" s="253">
        <f>G8-G9+G10+G20+G22+G24</f>
        <v>18571808</v>
      </c>
      <c r="H26" s="248">
        <f t="shared" si="0"/>
        <v>0</v>
      </c>
    </row>
    <row r="27" spans="1:8" ht="14.25" customHeight="1">
      <c r="A27" s="462" t="s">
        <v>738</v>
      </c>
      <c r="B27" s="253"/>
      <c r="C27" s="253"/>
      <c r="D27" s="253">
        <v>213233</v>
      </c>
      <c r="E27" s="253"/>
      <c r="F27" s="253"/>
      <c r="G27" s="253">
        <v>213233</v>
      </c>
      <c r="H27" s="248">
        <f>G27-D27</f>
        <v>0</v>
      </c>
    </row>
    <row r="28" spans="1:8" ht="14.25">
      <c r="A28" s="463" t="s">
        <v>564</v>
      </c>
      <c r="B28" s="255"/>
      <c r="C28" s="255"/>
      <c r="D28" s="255">
        <f>D9+D21+D27</f>
        <v>44775423</v>
      </c>
      <c r="E28" s="255"/>
      <c r="F28" s="255"/>
      <c r="G28" s="255">
        <f>G9+G21+G27</f>
        <v>44775423</v>
      </c>
      <c r="H28" s="255">
        <f>H9+H21</f>
        <v>0</v>
      </c>
    </row>
    <row r="29" spans="1:8" ht="14.25">
      <c r="A29" s="462" t="s">
        <v>565</v>
      </c>
      <c r="B29" s="248"/>
      <c r="C29" s="248"/>
      <c r="D29" s="248"/>
      <c r="E29" s="248"/>
      <c r="F29" s="248"/>
      <c r="G29" s="248"/>
      <c r="H29" s="248"/>
    </row>
    <row r="30" spans="1:8" ht="15">
      <c r="A30" s="258" t="s">
        <v>566</v>
      </c>
      <c r="B30" s="256">
        <v>6.6667</v>
      </c>
      <c r="C30" s="257">
        <v>4308000</v>
      </c>
      <c r="D30" s="257">
        <v>28720000</v>
      </c>
      <c r="E30" s="256">
        <v>6.8</v>
      </c>
      <c r="F30" s="257">
        <v>4308000</v>
      </c>
      <c r="G30" s="257">
        <f>E30*F30</f>
        <v>29294400</v>
      </c>
      <c r="H30" s="257">
        <f aca="true" t="shared" si="1" ref="H30:H36">G30-D30</f>
        <v>574400</v>
      </c>
    </row>
    <row r="31" spans="1:8" ht="15">
      <c r="A31" s="258" t="s">
        <v>567</v>
      </c>
      <c r="B31" s="252">
        <v>4</v>
      </c>
      <c r="C31" s="257">
        <v>1800000</v>
      </c>
      <c r="D31" s="257">
        <f>B31*C31</f>
        <v>7200000</v>
      </c>
      <c r="E31" s="252">
        <v>4</v>
      </c>
      <c r="F31" s="257">
        <v>1800000</v>
      </c>
      <c r="G31" s="257">
        <f>E31*F31</f>
        <v>7200000</v>
      </c>
      <c r="H31" s="257">
        <f t="shared" si="1"/>
        <v>0</v>
      </c>
    </row>
    <row r="32" spans="1:8" ht="15">
      <c r="A32" s="258" t="s">
        <v>568</v>
      </c>
      <c r="B32" s="256">
        <v>6</v>
      </c>
      <c r="C32" s="257">
        <v>35000</v>
      </c>
      <c r="D32" s="257">
        <f>B32*C32</f>
        <v>210000</v>
      </c>
      <c r="E32" s="256">
        <v>6.4</v>
      </c>
      <c r="F32" s="257">
        <v>35000</v>
      </c>
      <c r="G32" s="257">
        <f>E32*F32</f>
        <v>224000</v>
      </c>
      <c r="H32" s="257">
        <f t="shared" si="1"/>
        <v>14000</v>
      </c>
    </row>
    <row r="33" spans="1:8" ht="15">
      <c r="A33" s="464" t="s">
        <v>569</v>
      </c>
      <c r="B33" s="259">
        <v>67</v>
      </c>
      <c r="C33" s="259">
        <v>80000</v>
      </c>
      <c r="D33" s="260">
        <f>B33*C33</f>
        <v>5360000</v>
      </c>
      <c r="E33" s="259">
        <v>68.7</v>
      </c>
      <c r="F33" s="259">
        <v>80000</v>
      </c>
      <c r="G33" s="260">
        <v>5493334</v>
      </c>
      <c r="H33" s="257">
        <f t="shared" si="1"/>
        <v>133334</v>
      </c>
    </row>
    <row r="34" spans="1:8" ht="15">
      <c r="A34" s="465" t="s">
        <v>570</v>
      </c>
      <c r="B34" s="261">
        <v>13.3333</v>
      </c>
      <c r="C34" s="261">
        <v>181000</v>
      </c>
      <c r="D34" s="262">
        <v>2413333</v>
      </c>
      <c r="E34" s="261">
        <v>12</v>
      </c>
      <c r="F34" s="261">
        <v>181000</v>
      </c>
      <c r="G34" s="262">
        <v>2292667</v>
      </c>
      <c r="H34" s="257">
        <f t="shared" si="1"/>
        <v>-120666</v>
      </c>
    </row>
    <row r="35" spans="1:8" ht="25.5">
      <c r="A35" s="465" t="s">
        <v>636</v>
      </c>
      <c r="B35" s="261">
        <v>1</v>
      </c>
      <c r="C35" s="261">
        <v>384000</v>
      </c>
      <c r="D35" s="261">
        <f>B35*C35</f>
        <v>384000</v>
      </c>
      <c r="E35" s="261">
        <v>1</v>
      </c>
      <c r="F35" s="261">
        <v>384000</v>
      </c>
      <c r="G35" s="262">
        <f>E35*F35</f>
        <v>384000</v>
      </c>
      <c r="H35" s="257">
        <f t="shared" si="1"/>
        <v>0</v>
      </c>
    </row>
    <row r="36" spans="1:8" ht="28.5">
      <c r="A36" s="466" t="s">
        <v>571</v>
      </c>
      <c r="B36" s="263"/>
      <c r="C36" s="263"/>
      <c r="D36" s="263">
        <f>SUM(D30:D35)</f>
        <v>44287333</v>
      </c>
      <c r="E36" s="263"/>
      <c r="F36" s="263"/>
      <c r="G36" s="263">
        <f>SUM(G30:G35)</f>
        <v>44888401</v>
      </c>
      <c r="H36" s="263">
        <f t="shared" si="1"/>
        <v>601068</v>
      </c>
    </row>
    <row r="37" spans="1:8" ht="14.25">
      <c r="A37" s="467" t="s">
        <v>572</v>
      </c>
      <c r="B37" s="264"/>
      <c r="C37" s="264"/>
      <c r="D37" s="264"/>
      <c r="E37" s="264"/>
      <c r="F37" s="264"/>
      <c r="G37" s="264"/>
      <c r="H37" s="264"/>
    </row>
    <row r="38" spans="1:8" ht="15">
      <c r="A38" s="258" t="s">
        <v>573</v>
      </c>
      <c r="B38" s="262"/>
      <c r="C38" s="262"/>
      <c r="D38" s="262"/>
      <c r="E38" s="262"/>
      <c r="F38" s="262"/>
      <c r="G38" s="262"/>
      <c r="H38" s="262">
        <f>G38-D38</f>
        <v>0</v>
      </c>
    </row>
    <row r="39" spans="1:8" ht="15">
      <c r="A39" s="258" t="s">
        <v>740</v>
      </c>
      <c r="B39" s="855">
        <v>2</v>
      </c>
      <c r="C39" s="265">
        <v>3000000</v>
      </c>
      <c r="D39" s="265">
        <f>B39*C39</f>
        <v>6000000</v>
      </c>
      <c r="E39" s="855">
        <v>2</v>
      </c>
      <c r="F39" s="265">
        <v>3000000</v>
      </c>
      <c r="G39" s="265">
        <f>E39*F39</f>
        <v>6000000</v>
      </c>
      <c r="H39" s="262">
        <v>0</v>
      </c>
    </row>
    <row r="40" spans="1:8" ht="15">
      <c r="A40" s="258" t="s">
        <v>574</v>
      </c>
      <c r="B40" s="855">
        <v>5</v>
      </c>
      <c r="C40" s="265">
        <v>55360</v>
      </c>
      <c r="D40" s="265">
        <f>B40*C40</f>
        <v>276800</v>
      </c>
      <c r="E40" s="855">
        <v>4</v>
      </c>
      <c r="F40" s="265">
        <v>55360</v>
      </c>
      <c r="G40" s="265">
        <f>E40*F40</f>
        <v>221440</v>
      </c>
      <c r="H40" s="262">
        <f>G40-D40</f>
        <v>-55360</v>
      </c>
    </row>
    <row r="41" spans="1:8" ht="28.5" customHeight="1">
      <c r="A41" s="465" t="s">
        <v>575</v>
      </c>
      <c r="B41" s="266">
        <v>6.53</v>
      </c>
      <c r="C41" s="470">
        <v>1632000</v>
      </c>
      <c r="D41" s="265">
        <f>B41*C41</f>
        <v>10656960</v>
      </c>
      <c r="E41" s="266">
        <v>6.01</v>
      </c>
      <c r="F41" s="470">
        <v>1632000</v>
      </c>
      <c r="G41" s="265">
        <f>E41*F41</f>
        <v>9808320</v>
      </c>
      <c r="H41" s="262">
        <f>G41-D41</f>
        <v>-848640</v>
      </c>
    </row>
    <row r="42" spans="1:8" ht="15">
      <c r="A42" s="465" t="s">
        <v>576</v>
      </c>
      <c r="B42" s="266"/>
      <c r="C42" s="267"/>
      <c r="D42" s="261">
        <v>8968984</v>
      </c>
      <c r="E42" s="266"/>
      <c r="F42" s="267"/>
      <c r="G42" s="261">
        <v>8968984</v>
      </c>
      <c r="H42" s="262">
        <f>G42-D42</f>
        <v>0</v>
      </c>
    </row>
    <row r="43" spans="1:8" ht="15">
      <c r="A43" s="465" t="s">
        <v>739</v>
      </c>
      <c r="B43" s="856">
        <v>285</v>
      </c>
      <c r="C43" s="267">
        <v>438</v>
      </c>
      <c r="D43" s="261">
        <f>B43*C43</f>
        <v>124830</v>
      </c>
      <c r="E43" s="856">
        <v>285</v>
      </c>
      <c r="F43" s="267">
        <v>445</v>
      </c>
      <c r="G43" s="261">
        <f>E43*F43</f>
        <v>126825</v>
      </c>
      <c r="H43" s="262">
        <f>G43-D43</f>
        <v>1995</v>
      </c>
    </row>
    <row r="44" spans="1:8" ht="28.5">
      <c r="A44" s="466" t="s">
        <v>577</v>
      </c>
      <c r="B44" s="268"/>
      <c r="C44" s="269"/>
      <c r="D44" s="270">
        <f>SUM(D38:D43)</f>
        <v>26027574</v>
      </c>
      <c r="E44" s="268"/>
      <c r="F44" s="269"/>
      <c r="G44" s="270">
        <f>SUM(G38:G43)</f>
        <v>25125569</v>
      </c>
      <c r="H44" s="270">
        <f>SUM(H38:H43)</f>
        <v>-902005</v>
      </c>
    </row>
    <row r="45" spans="1:8" s="271" customFormat="1" ht="28.5">
      <c r="A45" s="466" t="s">
        <v>578</v>
      </c>
      <c r="B45" s="263"/>
      <c r="C45" s="269"/>
      <c r="D45" s="270">
        <v>1200000</v>
      </c>
      <c r="E45" s="263"/>
      <c r="F45" s="269"/>
      <c r="G45" s="270">
        <v>1200000</v>
      </c>
      <c r="H45" s="270">
        <f>G45-D45</f>
        <v>0</v>
      </c>
    </row>
    <row r="46" spans="1:8" ht="25.5" customHeight="1">
      <c r="A46" s="468" t="s">
        <v>579</v>
      </c>
      <c r="B46" s="272"/>
      <c r="C46" s="273"/>
      <c r="D46" s="274">
        <f>D28+D36+D44+D45</f>
        <v>116290330</v>
      </c>
      <c r="E46" s="272"/>
      <c r="F46" s="273"/>
      <c r="G46" s="274">
        <f>G28+G36+G44+G45</f>
        <v>115989393</v>
      </c>
      <c r="H46" s="274">
        <f>H28+H36+H44+H45</f>
        <v>-300937</v>
      </c>
    </row>
    <row r="47" spans="1:5" ht="15">
      <c r="A47" s="469"/>
      <c r="B47" s="275"/>
      <c r="E47" s="275"/>
    </row>
  </sheetData>
  <sheetProtection/>
  <mergeCells count="6">
    <mergeCell ref="E4:G4"/>
    <mergeCell ref="G3:H3"/>
    <mergeCell ref="A1:H1"/>
    <mergeCell ref="A4:A5"/>
    <mergeCell ref="B4:D4"/>
    <mergeCell ref="C3:D3"/>
  </mergeCells>
  <printOptions horizontalCentered="1"/>
  <pageMargins left="0.28" right="0.2362204724409449" top="0.3937007874015748" bottom="0.1968503937007874" header="0.2755905511811024" footer="0.1968503937007874"/>
  <pageSetup fitToHeight="1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0"/>
  <sheetViews>
    <sheetView zoomScalePageLayoutView="0" workbookViewId="0" topLeftCell="C1">
      <selection activeCell="K9" sqref="K9"/>
    </sheetView>
  </sheetViews>
  <sheetFormatPr defaultColWidth="9.00390625" defaultRowHeight="12.75"/>
  <cols>
    <col min="1" max="1" width="11.50390625" style="752" hidden="1" customWidth="1"/>
    <col min="2" max="2" width="3.875" style="752" hidden="1" customWidth="1"/>
    <col min="3" max="3" width="50.875" style="752" customWidth="1"/>
    <col min="4" max="4" width="13.625" style="752" customWidth="1"/>
    <col min="5" max="5" width="12.625" style="752" hidden="1" customWidth="1"/>
    <col min="6" max="6" width="11.50390625" style="752" hidden="1" customWidth="1"/>
    <col min="7" max="7" width="13.00390625" style="752" hidden="1" customWidth="1"/>
    <col min="8" max="8" width="11.50390625" style="752" hidden="1" customWidth="1"/>
    <col min="9" max="10" width="13.00390625" style="752" customWidth="1"/>
    <col min="11" max="11" width="48.625" style="752" customWidth="1"/>
    <col min="12" max="12" width="13.125" style="752" customWidth="1"/>
    <col min="13" max="13" width="13.50390625" style="752" hidden="1" customWidth="1"/>
    <col min="14" max="14" width="12.125" style="752" hidden="1" customWidth="1"/>
    <col min="15" max="15" width="11.875" style="752" hidden="1" customWidth="1"/>
    <col min="16" max="16" width="12.125" style="752" hidden="1" customWidth="1"/>
    <col min="17" max="18" width="11.875" style="752" customWidth="1"/>
    <col min="19" max="16384" width="9.375" style="752" customWidth="1"/>
  </cols>
  <sheetData>
    <row r="1" spans="3:18" ht="30" customHeight="1">
      <c r="C1" s="933" t="s">
        <v>72</v>
      </c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3"/>
      <c r="R1" s="753"/>
    </row>
    <row r="2" spans="3:18" ht="30" customHeight="1">
      <c r="C2" s="933" t="s">
        <v>580</v>
      </c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753"/>
    </row>
    <row r="3" spans="3:18" ht="17.25" customHeight="1">
      <c r="C3" s="933" t="s">
        <v>180</v>
      </c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753"/>
    </row>
    <row r="4" spans="3:18" ht="17.25" customHeight="1">
      <c r="C4" s="753"/>
      <c r="D4" s="753"/>
      <c r="E4" s="753"/>
      <c r="F4" s="753"/>
      <c r="G4" s="753"/>
      <c r="H4" s="753"/>
      <c r="I4" s="753"/>
      <c r="J4" s="753"/>
      <c r="K4" s="754"/>
      <c r="L4" s="754"/>
      <c r="M4" s="754"/>
      <c r="O4" s="754"/>
      <c r="Q4" s="754"/>
      <c r="R4" s="754" t="s">
        <v>581</v>
      </c>
    </row>
    <row r="5" spans="7:18" ht="19.5" customHeight="1" thickBot="1">
      <c r="G5" s="755"/>
      <c r="I5" s="755"/>
      <c r="J5" s="755"/>
      <c r="K5" s="756"/>
      <c r="L5" s="756"/>
      <c r="M5" s="756"/>
      <c r="O5" s="756"/>
      <c r="Q5" s="756"/>
      <c r="R5" s="859" t="s">
        <v>769</v>
      </c>
    </row>
    <row r="6" spans="1:18" ht="42" customHeight="1">
      <c r="A6" s="757" t="s">
        <v>582</v>
      </c>
      <c r="B6" s="758" t="s">
        <v>583</v>
      </c>
      <c r="C6" s="758" t="s">
        <v>756</v>
      </c>
      <c r="D6" s="758" t="s">
        <v>708</v>
      </c>
      <c r="E6" s="758" t="s">
        <v>660</v>
      </c>
      <c r="F6" s="758" t="s">
        <v>661</v>
      </c>
      <c r="G6" s="758" t="s">
        <v>662</v>
      </c>
      <c r="H6" s="758" t="s">
        <v>663</v>
      </c>
      <c r="I6" s="758" t="s">
        <v>664</v>
      </c>
      <c r="J6" s="758" t="s">
        <v>710</v>
      </c>
      <c r="K6" s="857" t="s">
        <v>757</v>
      </c>
      <c r="L6" s="758" t="s">
        <v>708</v>
      </c>
      <c r="M6" s="758" t="s">
        <v>665</v>
      </c>
      <c r="N6" s="758" t="s">
        <v>661</v>
      </c>
      <c r="O6" s="758" t="s">
        <v>662</v>
      </c>
      <c r="P6" s="758" t="s">
        <v>663</v>
      </c>
      <c r="Q6" s="758" t="s">
        <v>664</v>
      </c>
      <c r="R6" s="758" t="s">
        <v>710</v>
      </c>
    </row>
    <row r="7" spans="1:18" s="762" customFormat="1" ht="10.5">
      <c r="A7" s="759">
        <v>1</v>
      </c>
      <c r="B7" s="760">
        <v>2</v>
      </c>
      <c r="C7" s="760" t="s">
        <v>279</v>
      </c>
      <c r="D7" s="760" t="s">
        <v>227</v>
      </c>
      <c r="E7" s="760" t="s">
        <v>229</v>
      </c>
      <c r="F7" s="760" t="s">
        <v>229</v>
      </c>
      <c r="G7" s="760" t="s">
        <v>230</v>
      </c>
      <c r="H7" s="760" t="s">
        <v>229</v>
      </c>
      <c r="I7" s="760" t="s">
        <v>228</v>
      </c>
      <c r="J7" s="760" t="s">
        <v>229</v>
      </c>
      <c r="K7" s="761" t="s">
        <v>230</v>
      </c>
      <c r="L7" s="760" t="s">
        <v>204</v>
      </c>
      <c r="M7" s="760" t="s">
        <v>206</v>
      </c>
      <c r="N7" s="760" t="s">
        <v>206</v>
      </c>
      <c r="O7" s="760" t="s">
        <v>666</v>
      </c>
      <c r="P7" s="760" t="s">
        <v>667</v>
      </c>
      <c r="Q7" s="760" t="s">
        <v>205</v>
      </c>
      <c r="R7" s="760" t="s">
        <v>206</v>
      </c>
    </row>
    <row r="8" spans="1:18" ht="14.25" customHeight="1">
      <c r="A8" s="763" t="s">
        <v>584</v>
      </c>
      <c r="B8" s="764" t="s">
        <v>585</v>
      </c>
      <c r="C8" s="765" t="s">
        <v>741</v>
      </c>
      <c r="D8" s="766">
        <v>1397000</v>
      </c>
      <c r="E8" s="766">
        <v>1270</v>
      </c>
      <c r="F8" s="766">
        <v>0</v>
      </c>
      <c r="G8" s="766">
        <v>1270</v>
      </c>
      <c r="H8" s="766">
        <v>0</v>
      </c>
      <c r="I8" s="766">
        <v>1497000</v>
      </c>
      <c r="J8" s="891">
        <v>1486215</v>
      </c>
      <c r="K8" s="858" t="s">
        <v>606</v>
      </c>
      <c r="L8" s="767">
        <v>12611164</v>
      </c>
      <c r="M8" s="767"/>
      <c r="N8" s="767"/>
      <c r="O8" s="767"/>
      <c r="P8" s="767"/>
      <c r="Q8" s="767">
        <v>12613000</v>
      </c>
      <c r="R8" s="767">
        <v>12613000</v>
      </c>
    </row>
    <row r="9" spans="1:18" ht="29.25" customHeight="1">
      <c r="A9" s="763" t="s">
        <v>584</v>
      </c>
      <c r="B9" s="764" t="s">
        <v>585</v>
      </c>
      <c r="C9" s="765" t="s">
        <v>754</v>
      </c>
      <c r="D9" s="766">
        <v>495300</v>
      </c>
      <c r="E9" s="766">
        <v>1270</v>
      </c>
      <c r="F9" s="766">
        <v>0</v>
      </c>
      <c r="G9" s="766">
        <v>495</v>
      </c>
      <c r="H9" s="766">
        <v>-495</v>
      </c>
      <c r="I9" s="766">
        <v>2480000</v>
      </c>
      <c r="J9" s="891">
        <v>2474957</v>
      </c>
      <c r="K9" s="782" t="s">
        <v>850</v>
      </c>
      <c r="L9" s="767">
        <v>3810000</v>
      </c>
      <c r="M9" s="767"/>
      <c r="N9" s="767"/>
      <c r="O9" s="767"/>
      <c r="P9" s="767"/>
      <c r="Q9" s="767">
        <v>5131880</v>
      </c>
      <c r="R9" s="767">
        <v>5143907</v>
      </c>
    </row>
    <row r="10" spans="1:18" ht="27.75" customHeight="1">
      <c r="A10" s="763" t="s">
        <v>584</v>
      </c>
      <c r="B10" s="764" t="s">
        <v>585</v>
      </c>
      <c r="C10" s="765" t="s">
        <v>742</v>
      </c>
      <c r="D10" s="766">
        <v>0</v>
      </c>
      <c r="E10" s="766"/>
      <c r="F10" s="766"/>
      <c r="G10" s="766"/>
      <c r="H10" s="766"/>
      <c r="I10" s="766">
        <v>157500</v>
      </c>
      <c r="J10" s="891">
        <v>157480</v>
      </c>
      <c r="K10" s="782" t="s">
        <v>758</v>
      </c>
      <c r="L10" s="767">
        <v>722000</v>
      </c>
      <c r="M10" s="767"/>
      <c r="N10" s="767"/>
      <c r="O10" s="767"/>
      <c r="P10" s="767"/>
      <c r="Q10" s="767">
        <v>722000</v>
      </c>
      <c r="R10" s="767">
        <v>722000</v>
      </c>
    </row>
    <row r="11" spans="1:18" ht="27.75" customHeight="1">
      <c r="A11" s="763" t="s">
        <v>586</v>
      </c>
      <c r="B11" s="764" t="s">
        <v>587</v>
      </c>
      <c r="C11" s="765" t="s">
        <v>849</v>
      </c>
      <c r="D11" s="766">
        <v>11007500</v>
      </c>
      <c r="E11" s="766"/>
      <c r="F11" s="766"/>
      <c r="G11" s="766"/>
      <c r="H11" s="766"/>
      <c r="I11" s="766">
        <v>14739500</v>
      </c>
      <c r="J11" s="891">
        <f>12886044+152400+29800+167702</f>
        <v>13235946</v>
      </c>
      <c r="K11" s="782" t="s">
        <v>759</v>
      </c>
      <c r="L11" s="767">
        <v>0</v>
      </c>
      <c r="M11" s="767"/>
      <c r="N11" s="767"/>
      <c r="O11" s="767"/>
      <c r="P11" s="767"/>
      <c r="Q11" s="767">
        <v>191000</v>
      </c>
      <c r="R11" s="767">
        <v>191000</v>
      </c>
    </row>
    <row r="12" spans="1:18" ht="18" customHeight="1">
      <c r="A12" s="763" t="s">
        <v>588</v>
      </c>
      <c r="B12" s="764" t="s">
        <v>589</v>
      </c>
      <c r="C12" s="765" t="s">
        <v>743</v>
      </c>
      <c r="D12" s="766">
        <v>3810000</v>
      </c>
      <c r="E12" s="766"/>
      <c r="F12" s="766"/>
      <c r="G12" s="766"/>
      <c r="H12" s="766"/>
      <c r="I12" s="766">
        <v>4445125</v>
      </c>
      <c r="J12" s="891">
        <v>3831027</v>
      </c>
      <c r="K12" s="782" t="s">
        <v>760</v>
      </c>
      <c r="L12" s="767">
        <v>0</v>
      </c>
      <c r="M12" s="767"/>
      <c r="N12" s="767"/>
      <c r="O12" s="767"/>
      <c r="P12" s="767"/>
      <c r="Q12" s="767">
        <v>2500000</v>
      </c>
      <c r="R12" s="767">
        <v>2500000</v>
      </c>
    </row>
    <row r="13" spans="1:18" ht="15" customHeight="1">
      <c r="A13" s="763" t="s">
        <v>584</v>
      </c>
      <c r="B13" s="764" t="s">
        <v>590</v>
      </c>
      <c r="C13" s="765" t="s">
        <v>744</v>
      </c>
      <c r="D13" s="766">
        <v>1000500</v>
      </c>
      <c r="E13" s="766"/>
      <c r="F13" s="766"/>
      <c r="G13" s="766"/>
      <c r="H13" s="766"/>
      <c r="I13" s="766">
        <v>2270500</v>
      </c>
      <c r="J13" s="891">
        <v>2269726</v>
      </c>
      <c r="K13" s="782" t="s">
        <v>761</v>
      </c>
      <c r="L13" s="767">
        <v>0</v>
      </c>
      <c r="M13" s="767"/>
      <c r="N13" s="767"/>
      <c r="O13" s="767"/>
      <c r="P13" s="767"/>
      <c r="Q13" s="767">
        <v>408000</v>
      </c>
      <c r="R13" s="767">
        <v>408000</v>
      </c>
    </row>
    <row r="14" spans="1:18" ht="22.5" customHeight="1">
      <c r="A14" s="763" t="s">
        <v>588</v>
      </c>
      <c r="B14" s="764" t="s">
        <v>589</v>
      </c>
      <c r="C14" s="765" t="s">
        <v>745</v>
      </c>
      <c r="D14" s="766">
        <v>12253031</v>
      </c>
      <c r="E14" s="766"/>
      <c r="F14" s="766"/>
      <c r="G14" s="766"/>
      <c r="H14" s="766"/>
      <c r="I14" s="766">
        <v>7182031</v>
      </c>
      <c r="J14" s="891">
        <v>0</v>
      </c>
      <c r="K14" s="782" t="s">
        <v>762</v>
      </c>
      <c r="L14" s="767">
        <v>0</v>
      </c>
      <c r="M14" s="767"/>
      <c r="N14" s="767"/>
      <c r="O14" s="767"/>
      <c r="P14" s="767"/>
      <c r="Q14" s="767">
        <v>816754</v>
      </c>
      <c r="R14" s="767">
        <v>816754</v>
      </c>
    </row>
    <row r="15" spans="1:18" ht="19.5" customHeight="1">
      <c r="A15" s="768">
        <v>999000</v>
      </c>
      <c r="B15" s="764" t="s">
        <v>590</v>
      </c>
      <c r="C15" s="765" t="s">
        <v>746</v>
      </c>
      <c r="D15" s="766">
        <v>368300</v>
      </c>
      <c r="E15" s="766"/>
      <c r="F15" s="766"/>
      <c r="G15" s="766"/>
      <c r="H15" s="766"/>
      <c r="I15" s="766">
        <v>368300</v>
      </c>
      <c r="J15" s="891">
        <v>357632</v>
      </c>
      <c r="K15" s="769"/>
      <c r="L15" s="767"/>
      <c r="M15" s="767"/>
      <c r="N15" s="767"/>
      <c r="O15" s="767"/>
      <c r="P15" s="767"/>
      <c r="Q15" s="767"/>
      <c r="R15" s="767"/>
    </row>
    <row r="16" spans="1:18" ht="21" customHeight="1">
      <c r="A16" s="763" t="s">
        <v>591</v>
      </c>
      <c r="B16" s="764" t="s">
        <v>592</v>
      </c>
      <c r="C16" s="765" t="s">
        <v>747</v>
      </c>
      <c r="D16" s="766">
        <v>0</v>
      </c>
      <c r="E16" s="766"/>
      <c r="F16" s="766"/>
      <c r="G16" s="766"/>
      <c r="H16" s="766"/>
      <c r="I16" s="766">
        <v>311000</v>
      </c>
      <c r="J16" s="891">
        <v>318877</v>
      </c>
      <c r="K16" s="770"/>
      <c r="L16" s="767"/>
      <c r="M16" s="767"/>
      <c r="N16" s="767"/>
      <c r="O16" s="767"/>
      <c r="P16" s="767"/>
      <c r="Q16" s="767"/>
      <c r="R16" s="767"/>
    </row>
    <row r="17" spans="1:18" ht="12.75">
      <c r="A17" s="763" t="s">
        <v>593</v>
      </c>
      <c r="B17" s="764" t="s">
        <v>594</v>
      </c>
      <c r="C17" s="765" t="s">
        <v>748</v>
      </c>
      <c r="D17" s="766">
        <v>0</v>
      </c>
      <c r="E17" s="766"/>
      <c r="F17" s="766"/>
      <c r="G17" s="766"/>
      <c r="H17" s="766"/>
      <c r="I17" s="766">
        <v>26500</v>
      </c>
      <c r="J17" s="766">
        <v>25999</v>
      </c>
      <c r="K17" s="770"/>
      <c r="L17" s="767"/>
      <c r="M17" s="767"/>
      <c r="N17" s="767"/>
      <c r="O17" s="767"/>
      <c r="P17" s="767"/>
      <c r="Q17" s="767"/>
      <c r="R17" s="767"/>
    </row>
    <row r="18" spans="1:18" ht="12.75">
      <c r="A18" s="763"/>
      <c r="B18" s="764"/>
      <c r="C18" s="765" t="s">
        <v>749</v>
      </c>
      <c r="D18" s="766">
        <v>1270000</v>
      </c>
      <c r="E18" s="766"/>
      <c r="F18" s="766"/>
      <c r="G18" s="766"/>
      <c r="H18" s="766"/>
      <c r="I18" s="766">
        <v>1270000</v>
      </c>
      <c r="J18" s="766">
        <v>0</v>
      </c>
      <c r="K18" s="770"/>
      <c r="L18" s="767"/>
      <c r="M18" s="767"/>
      <c r="N18" s="767"/>
      <c r="O18" s="767"/>
      <c r="P18" s="767"/>
      <c r="Q18" s="767"/>
      <c r="R18" s="767"/>
    </row>
    <row r="19" spans="1:18" ht="25.5">
      <c r="A19" s="763"/>
      <c r="B19" s="764"/>
      <c r="C19" s="765" t="s">
        <v>750</v>
      </c>
      <c r="D19" s="766">
        <v>0</v>
      </c>
      <c r="E19" s="766"/>
      <c r="F19" s="766"/>
      <c r="G19" s="766"/>
      <c r="H19" s="766"/>
      <c r="I19" s="766">
        <v>363990</v>
      </c>
      <c r="J19" s="766">
        <v>357924</v>
      </c>
      <c r="K19" s="770"/>
      <c r="L19" s="767"/>
      <c r="M19" s="767"/>
      <c r="N19" s="767"/>
      <c r="O19" s="767"/>
      <c r="P19" s="767"/>
      <c r="Q19" s="767"/>
      <c r="R19" s="767"/>
    </row>
    <row r="20" spans="1:18" ht="25.5">
      <c r="A20" s="763"/>
      <c r="B20" s="764"/>
      <c r="C20" s="765" t="s">
        <v>751</v>
      </c>
      <c r="D20" s="766">
        <v>0</v>
      </c>
      <c r="E20" s="766"/>
      <c r="F20" s="766"/>
      <c r="G20" s="766"/>
      <c r="H20" s="766"/>
      <c r="I20" s="766">
        <v>840740</v>
      </c>
      <c r="J20" s="766">
        <v>840740</v>
      </c>
      <c r="K20" s="770"/>
      <c r="L20" s="767"/>
      <c r="M20" s="767"/>
      <c r="N20" s="767"/>
      <c r="O20" s="767"/>
      <c r="P20" s="767"/>
      <c r="Q20" s="767"/>
      <c r="R20" s="767"/>
    </row>
    <row r="21" spans="1:18" ht="26.25" customHeight="1">
      <c r="A21" s="763" t="s">
        <v>591</v>
      </c>
      <c r="B21" s="764" t="s">
        <v>592</v>
      </c>
      <c r="C21" s="765" t="s">
        <v>752</v>
      </c>
      <c r="D21" s="766"/>
      <c r="E21" s="766"/>
      <c r="F21" s="766"/>
      <c r="G21" s="766"/>
      <c r="H21" s="766"/>
      <c r="I21" s="766">
        <v>4300000</v>
      </c>
      <c r="J21" s="766">
        <v>4300000</v>
      </c>
      <c r="K21" s="771"/>
      <c r="L21" s="767"/>
      <c r="M21" s="767"/>
      <c r="N21" s="767"/>
      <c r="O21" s="767"/>
      <c r="P21" s="767"/>
      <c r="Q21" s="767"/>
      <c r="R21" s="767"/>
    </row>
    <row r="22" spans="1:18" ht="26.25" customHeight="1">
      <c r="A22" s="763" t="s">
        <v>584</v>
      </c>
      <c r="B22" s="764" t="s">
        <v>595</v>
      </c>
      <c r="C22" s="765" t="s">
        <v>848</v>
      </c>
      <c r="D22" s="766">
        <v>0</v>
      </c>
      <c r="E22" s="766"/>
      <c r="F22" s="766"/>
      <c r="G22" s="766"/>
      <c r="H22" s="766"/>
      <c r="I22" s="766">
        <v>1157500</v>
      </c>
      <c r="J22" s="766">
        <f>1105177+11889+13000</f>
        <v>1130066</v>
      </c>
      <c r="K22" s="772"/>
      <c r="L22" s="767"/>
      <c r="M22" s="767"/>
      <c r="N22" s="767"/>
      <c r="O22" s="767"/>
      <c r="P22" s="767"/>
      <c r="Q22" s="767"/>
      <c r="R22" s="767"/>
    </row>
    <row r="23" spans="1:18" ht="17.25" customHeight="1">
      <c r="A23" s="763" t="s">
        <v>584</v>
      </c>
      <c r="B23" s="764" t="s">
        <v>595</v>
      </c>
      <c r="C23" s="765" t="s">
        <v>753</v>
      </c>
      <c r="D23" s="766">
        <v>0</v>
      </c>
      <c r="E23" s="766"/>
      <c r="F23" s="766"/>
      <c r="G23" s="766"/>
      <c r="H23" s="766"/>
      <c r="I23" s="766">
        <v>437000</v>
      </c>
      <c r="J23" s="766">
        <v>435991</v>
      </c>
      <c r="K23" s="772"/>
      <c r="L23" s="767"/>
      <c r="M23" s="767"/>
      <c r="N23" s="767"/>
      <c r="O23" s="767"/>
      <c r="P23" s="767"/>
      <c r="Q23" s="767"/>
      <c r="R23" s="767"/>
    </row>
    <row r="24" spans="1:18" ht="18" customHeight="1">
      <c r="A24" s="773"/>
      <c r="B24" s="774"/>
      <c r="C24" s="765" t="s">
        <v>755</v>
      </c>
      <c r="D24" s="766">
        <v>165000</v>
      </c>
      <c r="E24" s="766"/>
      <c r="F24" s="766"/>
      <c r="G24" s="766"/>
      <c r="H24" s="766"/>
      <c r="I24" s="766">
        <v>0</v>
      </c>
      <c r="J24" s="766">
        <v>0</v>
      </c>
      <c r="K24" s="772"/>
      <c r="L24" s="775"/>
      <c r="M24" s="775"/>
      <c r="N24" s="775"/>
      <c r="O24" s="775"/>
      <c r="P24" s="775"/>
      <c r="Q24" s="775"/>
      <c r="R24" s="775"/>
    </row>
    <row r="25" spans="1:18" ht="18.75" customHeight="1">
      <c r="A25" s="763" t="s">
        <v>584</v>
      </c>
      <c r="B25" s="764" t="s">
        <v>595</v>
      </c>
      <c r="C25" s="765" t="s">
        <v>632</v>
      </c>
      <c r="D25" s="766">
        <v>2000000</v>
      </c>
      <c r="E25" s="766"/>
      <c r="F25" s="766"/>
      <c r="G25" s="766"/>
      <c r="H25" s="766"/>
      <c r="I25" s="766">
        <v>0</v>
      </c>
      <c r="J25" s="766">
        <v>0</v>
      </c>
      <c r="K25" s="772"/>
      <c r="L25" s="767"/>
      <c r="M25" s="767"/>
      <c r="N25" s="767"/>
      <c r="O25" s="767"/>
      <c r="P25" s="767"/>
      <c r="Q25" s="767"/>
      <c r="R25" s="767"/>
    </row>
    <row r="26" spans="1:18" ht="18" customHeight="1">
      <c r="A26" s="773"/>
      <c r="B26" s="774"/>
      <c r="C26" s="765"/>
      <c r="D26" s="766"/>
      <c r="E26" s="766"/>
      <c r="F26" s="766"/>
      <c r="G26" s="766"/>
      <c r="H26" s="766"/>
      <c r="I26" s="766"/>
      <c r="J26" s="766"/>
      <c r="K26" s="772"/>
      <c r="L26" s="775"/>
      <c r="M26" s="775"/>
      <c r="N26" s="775"/>
      <c r="O26" s="775"/>
      <c r="P26" s="775"/>
      <c r="Q26" s="775"/>
      <c r="R26" s="775"/>
    </row>
    <row r="27" spans="1:18" ht="13.5" thickBot="1">
      <c r="A27" s="776"/>
      <c r="B27" s="777"/>
      <c r="C27" s="778"/>
      <c r="D27" s="779">
        <f>SUM(D8:D25)</f>
        <v>33766631</v>
      </c>
      <c r="E27" s="779">
        <v>42778</v>
      </c>
      <c r="F27" s="779">
        <f>SUM(F8:F25)</f>
        <v>0</v>
      </c>
      <c r="G27" s="779">
        <v>27363</v>
      </c>
      <c r="H27" s="779">
        <f>SUM(H8:H25)</f>
        <v>-495</v>
      </c>
      <c r="I27" s="779">
        <f>SUM(I8:I25)</f>
        <v>41846686</v>
      </c>
      <c r="J27" s="779">
        <f>SUM(J8:J25)</f>
        <v>31222580</v>
      </c>
      <c r="K27" s="780"/>
      <c r="L27" s="779">
        <f>SUM(L8:L25)</f>
        <v>17143164</v>
      </c>
      <c r="M27" s="779">
        <v>28416</v>
      </c>
      <c r="N27" s="779">
        <f>SUM(N8:N25)</f>
        <v>0</v>
      </c>
      <c r="O27" s="779">
        <v>37123</v>
      </c>
      <c r="P27" s="779">
        <f>SUM(P8:P25)</f>
        <v>0</v>
      </c>
      <c r="Q27" s="779">
        <f>SUM(Q8:Q25)</f>
        <v>22382634</v>
      </c>
      <c r="R27" s="779">
        <f>SUM(R8:R25)</f>
        <v>22394661</v>
      </c>
    </row>
    <row r="28" spans="1:2" ht="12.75">
      <c r="A28" s="776"/>
      <c r="B28" s="777"/>
    </row>
    <row r="29" spans="1:2" ht="12.75">
      <c r="A29" s="776"/>
      <c r="B29" s="777"/>
    </row>
    <row r="30" spans="1:2" ht="13.5" thickBot="1">
      <c r="A30" s="781" t="s">
        <v>596</v>
      </c>
      <c r="B30" s="778"/>
    </row>
  </sheetData>
  <sheetProtection/>
  <mergeCells count="3">
    <mergeCell ref="C1:Q1"/>
    <mergeCell ref="C2:Q2"/>
    <mergeCell ref="C3:Q3"/>
  </mergeCells>
  <printOptions horizontalCentered="1"/>
  <pageMargins left="0.15748031496062992" right="0.31496062992125984" top="0.5905511811023623" bottom="0.5905511811023623" header="0" footer="0"/>
  <pageSetup fitToHeight="1" fitToWidth="1" horizontalDpi="600" verticalDpi="600" orientation="landscape" paperSize="9" scale="88" r:id="rId1"/>
  <headerFooter alignWithMargins="0">
    <oddHeader>&amp;C&amp;"Times New Roman CE,Félkövér"&amp;12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19"/>
  <sheetViews>
    <sheetView zoomScaleSheetLayoutView="90" zoomScalePageLayoutView="0" workbookViewId="0" topLeftCell="A1">
      <selection activeCell="E33" sqref="E33"/>
    </sheetView>
  </sheetViews>
  <sheetFormatPr defaultColWidth="10.625" defaultRowHeight="12.75"/>
  <cols>
    <col min="1" max="1" width="8.375" style="278" customWidth="1"/>
    <col min="2" max="2" width="67.50390625" style="278" customWidth="1"/>
    <col min="3" max="4" width="16.375" style="278" customWidth="1"/>
    <col min="5" max="5" width="13.375" style="278" customWidth="1"/>
    <col min="6" max="16384" width="10.625" style="278" customWidth="1"/>
  </cols>
  <sheetData>
    <row r="1" spans="1:5" ht="56.25" customHeight="1">
      <c r="A1" s="934" t="s">
        <v>763</v>
      </c>
      <c r="B1" s="934"/>
      <c r="C1" s="934"/>
      <c r="D1" s="934"/>
      <c r="E1" s="934"/>
    </row>
    <row r="2" spans="4:5" ht="19.5" customHeight="1">
      <c r="D2" s="935" t="s">
        <v>607</v>
      </c>
      <c r="E2" s="935"/>
    </row>
    <row r="3" spans="4:5" ht="19.5" customHeight="1">
      <c r="D3" s="936" t="s">
        <v>734</v>
      </c>
      <c r="E3" s="936"/>
    </row>
    <row r="4" spans="1:5" ht="15" customHeight="1">
      <c r="A4" s="940" t="s">
        <v>602</v>
      </c>
      <c r="B4" s="941" t="s">
        <v>291</v>
      </c>
      <c r="C4" s="937" t="s">
        <v>708</v>
      </c>
      <c r="D4" s="937" t="s">
        <v>764</v>
      </c>
      <c r="E4" s="937" t="s">
        <v>710</v>
      </c>
    </row>
    <row r="5" spans="1:5" ht="15" customHeight="1">
      <c r="A5" s="940"/>
      <c r="B5" s="941"/>
      <c r="C5" s="938"/>
      <c r="D5" s="938"/>
      <c r="E5" s="938"/>
    </row>
    <row r="6" spans="1:5" ht="15" customHeight="1">
      <c r="A6" s="940"/>
      <c r="B6" s="941"/>
      <c r="C6" s="938"/>
      <c r="D6" s="938"/>
      <c r="E6" s="938"/>
    </row>
    <row r="7" spans="1:5" ht="3.75" customHeight="1">
      <c r="A7" s="940"/>
      <c r="B7" s="941"/>
      <c r="C7" s="939"/>
      <c r="D7" s="939"/>
      <c r="E7" s="939"/>
    </row>
    <row r="8" spans="1:5" ht="24.75" customHeight="1">
      <c r="A8" s="279"/>
      <c r="B8" s="281" t="s">
        <v>765</v>
      </c>
      <c r="C8" s="284">
        <v>300000</v>
      </c>
      <c r="D8" s="284">
        <v>377000</v>
      </c>
      <c r="E8" s="280">
        <v>377000</v>
      </c>
    </row>
    <row r="9" spans="1:5" ht="24.75" customHeight="1">
      <c r="A9" s="279"/>
      <c r="B9" s="281" t="s">
        <v>766</v>
      </c>
      <c r="C9" s="284">
        <v>0</v>
      </c>
      <c r="D9" s="284">
        <v>100000</v>
      </c>
      <c r="E9" s="280">
        <v>80000</v>
      </c>
    </row>
    <row r="10" spans="1:5" ht="24.75" customHeight="1">
      <c r="A10" s="279" t="s">
        <v>292</v>
      </c>
      <c r="B10" s="282" t="s">
        <v>186</v>
      </c>
      <c r="C10" s="283">
        <f>SUM(C8:C9)</f>
        <v>300000</v>
      </c>
      <c r="D10" s="283">
        <f>SUM(D8:D9)</f>
        <v>477000</v>
      </c>
      <c r="E10" s="283">
        <f>SUM(E8:E9)</f>
        <v>457000</v>
      </c>
    </row>
    <row r="11" spans="1:5" ht="24.75" customHeight="1">
      <c r="A11" s="285"/>
      <c r="B11" s="281" t="s">
        <v>639</v>
      </c>
      <c r="C11" s="284">
        <v>3500000</v>
      </c>
      <c r="D11" s="284">
        <v>4000000</v>
      </c>
      <c r="E11" s="284">
        <v>2919070</v>
      </c>
    </row>
    <row r="12" spans="1:5" ht="27.75" customHeight="1">
      <c r="A12" s="285"/>
      <c r="B12" s="281" t="s">
        <v>767</v>
      </c>
      <c r="C12" s="284">
        <v>500000</v>
      </c>
      <c r="D12" s="284">
        <v>1000000</v>
      </c>
      <c r="E12" s="284">
        <v>450000</v>
      </c>
    </row>
    <row r="13" spans="1:5" ht="27.75" customHeight="1">
      <c r="A13" s="285"/>
      <c r="B13" s="281" t="s">
        <v>640</v>
      </c>
      <c r="C13" s="284">
        <v>1000000</v>
      </c>
      <c r="D13" s="284">
        <v>1936780</v>
      </c>
      <c r="E13" s="284">
        <v>507265</v>
      </c>
    </row>
    <row r="14" spans="1:5" ht="24.75" customHeight="1">
      <c r="A14" s="285" t="s">
        <v>293</v>
      </c>
      <c r="B14" s="282" t="s">
        <v>187</v>
      </c>
      <c r="C14" s="286">
        <f>SUM(C11:C13)</f>
        <v>5000000</v>
      </c>
      <c r="D14" s="286">
        <f>SUM(D11:D13)</f>
        <v>6936780</v>
      </c>
      <c r="E14" s="286">
        <f>SUM(E11:E13)</f>
        <v>3876335</v>
      </c>
    </row>
    <row r="15" spans="1:5" ht="36" customHeight="1">
      <c r="A15" s="486"/>
      <c r="B15" s="487" t="s">
        <v>188</v>
      </c>
      <c r="C15" s="488">
        <f>C10+C14</f>
        <v>5300000</v>
      </c>
      <c r="D15" s="488">
        <f>D10+D14</f>
        <v>7413780</v>
      </c>
      <c r="E15" s="488">
        <f>E10+E14</f>
        <v>4333335</v>
      </c>
    </row>
    <row r="18" spans="2:3" ht="12.75">
      <c r="B18" s="287"/>
      <c r="C18" s="287"/>
    </row>
    <row r="19" spans="2:3" ht="12.75">
      <c r="B19" s="287"/>
      <c r="C19" s="287"/>
    </row>
  </sheetData>
  <sheetProtection/>
  <mergeCells count="8">
    <mergeCell ref="A1:E1"/>
    <mergeCell ref="D2:E2"/>
    <mergeCell ref="D3:E3"/>
    <mergeCell ref="D4:D7"/>
    <mergeCell ref="A4:A7"/>
    <mergeCell ref="B4:B7"/>
    <mergeCell ref="C4:C7"/>
    <mergeCell ref="E4:E7"/>
  </mergeCells>
  <printOptions horizontalCentered="1"/>
  <pageMargins left="0.2362204724409449" right="0.2362204724409449" top="1.09" bottom="0.19" header="0.36" footer="0.19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6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00390625" style="0" customWidth="1"/>
    <col min="2" max="2" width="47.875" style="0" customWidth="1"/>
    <col min="3" max="3" width="56.125" style="0" customWidth="1"/>
    <col min="4" max="4" width="16.00390625" style="0" customWidth="1"/>
  </cols>
  <sheetData>
    <row r="1" spans="1:4" ht="12.75">
      <c r="A1" s="489"/>
      <c r="B1" s="489"/>
      <c r="C1" s="489"/>
      <c r="D1" s="489"/>
    </row>
    <row r="2" spans="1:4" ht="47.25" customHeight="1">
      <c r="A2" s="942" t="s">
        <v>768</v>
      </c>
      <c r="B2" s="942"/>
      <c r="C2" s="942"/>
      <c r="D2" s="942"/>
    </row>
    <row r="3" spans="1:4" ht="12.75">
      <c r="A3" s="943"/>
      <c r="B3" s="943"/>
      <c r="C3" s="943"/>
      <c r="D3" s="943"/>
    </row>
    <row r="4" spans="3:4" s="278" customFormat="1" ht="19.5" customHeight="1">
      <c r="C4" s="935" t="s">
        <v>601</v>
      </c>
      <c r="D4" s="935"/>
    </row>
    <row r="5" spans="3:4" s="278" customFormat="1" ht="19.5" customHeight="1" thickBot="1">
      <c r="C5" s="955" t="s">
        <v>734</v>
      </c>
      <c r="D5" s="955"/>
    </row>
    <row r="6" spans="1:4" ht="38.25" customHeight="1">
      <c r="A6" s="490" t="s">
        <v>167</v>
      </c>
      <c r="B6" s="491" t="s">
        <v>155</v>
      </c>
      <c r="C6" s="491" t="s">
        <v>156</v>
      </c>
      <c r="D6" s="492" t="s">
        <v>608</v>
      </c>
    </row>
    <row r="7" spans="1:4" ht="23.25" customHeight="1">
      <c r="A7" s="949" t="s">
        <v>165</v>
      </c>
      <c r="B7" s="950"/>
      <c r="C7" s="950"/>
      <c r="D7" s="951"/>
    </row>
    <row r="8" spans="1:4" ht="19.5" customHeight="1">
      <c r="A8" s="493" t="s">
        <v>292</v>
      </c>
      <c r="B8" s="500" t="s">
        <v>160</v>
      </c>
      <c r="C8" s="494" t="s">
        <v>161</v>
      </c>
      <c r="D8" s="495">
        <v>44779862</v>
      </c>
    </row>
    <row r="9" spans="1:4" ht="33.75" customHeight="1">
      <c r="A9" s="493" t="s">
        <v>293</v>
      </c>
      <c r="B9" s="494" t="s">
        <v>162</v>
      </c>
      <c r="C9" s="500" t="s">
        <v>770</v>
      </c>
      <c r="D9" s="495">
        <f>8792+557740+8792+45720+20000+100000+45348860</f>
        <v>46089904</v>
      </c>
    </row>
    <row r="10" spans="1:4" ht="17.25" customHeight="1" hidden="1">
      <c r="A10" s="493" t="s">
        <v>294</v>
      </c>
      <c r="B10" s="500"/>
      <c r="C10" s="496" t="s">
        <v>163</v>
      </c>
      <c r="D10" s="495">
        <v>0</v>
      </c>
    </row>
    <row r="11" spans="1:4" ht="23.25" customHeight="1">
      <c r="A11" s="493" t="s">
        <v>294</v>
      </c>
      <c r="B11" s="494" t="s">
        <v>159</v>
      </c>
      <c r="C11" s="500" t="s">
        <v>164</v>
      </c>
      <c r="D11" s="495">
        <v>1044000</v>
      </c>
    </row>
    <row r="12" spans="1:4" ht="23.25" customHeight="1">
      <c r="A12" s="493" t="s">
        <v>295</v>
      </c>
      <c r="B12" s="494" t="s">
        <v>641</v>
      </c>
      <c r="C12" s="500" t="s">
        <v>642</v>
      </c>
      <c r="D12" s="495">
        <v>380000</v>
      </c>
    </row>
    <row r="13" spans="1:4" ht="15.75" customHeight="1" thickBot="1">
      <c r="A13" s="952" t="s">
        <v>154</v>
      </c>
      <c r="B13" s="953"/>
      <c r="C13" s="954"/>
      <c r="D13" s="501">
        <f>SUM(D8:D12)</f>
        <v>92293766</v>
      </c>
    </row>
    <row r="14" spans="1:4" ht="24" customHeight="1">
      <c r="A14" s="946" t="s">
        <v>158</v>
      </c>
      <c r="B14" s="947"/>
      <c r="C14" s="947"/>
      <c r="D14" s="948"/>
    </row>
    <row r="15" spans="1:4" ht="15.75" customHeight="1">
      <c r="A15" s="493" t="s">
        <v>296</v>
      </c>
      <c r="B15" s="494" t="s">
        <v>644</v>
      </c>
      <c r="C15" s="494" t="s">
        <v>171</v>
      </c>
      <c r="D15" s="495">
        <f>400000+1900000+1252415</f>
        <v>3552415</v>
      </c>
    </row>
    <row r="16" spans="1:4" ht="15.75" customHeight="1">
      <c r="A16" s="493" t="s">
        <v>297</v>
      </c>
      <c r="B16" s="496" t="s">
        <v>776</v>
      </c>
      <c r="C16" s="494" t="s">
        <v>171</v>
      </c>
      <c r="D16" s="495">
        <v>500000</v>
      </c>
    </row>
    <row r="17" spans="1:4" ht="15.75" customHeight="1">
      <c r="A17" s="493" t="s">
        <v>298</v>
      </c>
      <c r="B17" s="496" t="s">
        <v>157</v>
      </c>
      <c r="C17" s="494" t="s">
        <v>171</v>
      </c>
      <c r="D17" s="495">
        <v>300000</v>
      </c>
    </row>
    <row r="18" spans="1:4" ht="16.5" customHeight="1">
      <c r="A18" s="493" t="s">
        <v>299</v>
      </c>
      <c r="B18" s="502" t="s">
        <v>166</v>
      </c>
      <c r="C18" s="494" t="s">
        <v>171</v>
      </c>
      <c r="D18" s="495">
        <v>70000</v>
      </c>
    </row>
    <row r="19" spans="1:4" ht="15.75" customHeight="1">
      <c r="A19" s="493" t="s">
        <v>300</v>
      </c>
      <c r="B19" s="496" t="s">
        <v>168</v>
      </c>
      <c r="C19" s="494" t="s">
        <v>171</v>
      </c>
      <c r="D19" s="495">
        <v>300000</v>
      </c>
    </row>
    <row r="20" spans="1:4" ht="15.75" customHeight="1">
      <c r="A20" s="493" t="s">
        <v>240</v>
      </c>
      <c r="B20" s="496" t="s">
        <v>169</v>
      </c>
      <c r="C20" s="494" t="s">
        <v>171</v>
      </c>
      <c r="D20" s="495">
        <v>300000</v>
      </c>
    </row>
    <row r="21" spans="1:4" ht="15.75" customHeight="1">
      <c r="A21" s="497" t="s">
        <v>241</v>
      </c>
      <c r="B21" s="494" t="s">
        <v>170</v>
      </c>
      <c r="C21" s="494" t="s">
        <v>171</v>
      </c>
      <c r="D21" s="495">
        <v>300000</v>
      </c>
    </row>
    <row r="22" spans="1:4" ht="15.75" customHeight="1">
      <c r="A22" s="493" t="s">
        <v>242</v>
      </c>
      <c r="B22" s="507" t="s">
        <v>774</v>
      </c>
      <c r="C22" s="494" t="s">
        <v>775</v>
      </c>
      <c r="D22" s="508">
        <v>100000</v>
      </c>
    </row>
    <row r="23" spans="1:4" ht="19.5" customHeight="1">
      <c r="A23" s="493" t="s">
        <v>243</v>
      </c>
      <c r="B23" s="507" t="s">
        <v>645</v>
      </c>
      <c r="C23" s="500" t="s">
        <v>777</v>
      </c>
      <c r="D23" s="508">
        <v>263081</v>
      </c>
    </row>
    <row r="24" spans="1:4" ht="15.75" customHeight="1" thickBot="1">
      <c r="A24" s="503" t="s">
        <v>154</v>
      </c>
      <c r="B24" s="504"/>
      <c r="C24" s="505"/>
      <c r="D24" s="506">
        <f>SUM(D15:D23)</f>
        <v>5685496</v>
      </c>
    </row>
    <row r="25" spans="1:4" ht="24" customHeight="1">
      <c r="A25" s="946" t="s">
        <v>643</v>
      </c>
      <c r="B25" s="947"/>
      <c r="C25" s="947"/>
      <c r="D25" s="948"/>
    </row>
    <row r="26" spans="1:4" ht="15.75" customHeight="1">
      <c r="A26" s="493" t="s">
        <v>244</v>
      </c>
      <c r="B26" s="494" t="s">
        <v>644</v>
      </c>
      <c r="C26" s="494" t="s">
        <v>773</v>
      </c>
      <c r="D26" s="495">
        <v>3000000</v>
      </c>
    </row>
    <row r="27" spans="1:4" ht="15.75" customHeight="1">
      <c r="A27" s="493" t="s">
        <v>245</v>
      </c>
      <c r="B27" s="494" t="s">
        <v>771</v>
      </c>
      <c r="C27" s="494" t="s">
        <v>772</v>
      </c>
      <c r="D27" s="495">
        <v>100000</v>
      </c>
    </row>
    <row r="28" spans="1:4" ht="15.75" customHeight="1" thickBot="1">
      <c r="A28" s="503" t="s">
        <v>154</v>
      </c>
      <c r="B28" s="504"/>
      <c r="C28" s="505"/>
      <c r="D28" s="506">
        <f>SUM(D26:D27)</f>
        <v>3100000</v>
      </c>
    </row>
    <row r="29" spans="1:4" ht="15.75" customHeight="1" thickBot="1">
      <c r="A29" s="860"/>
      <c r="B29" s="861"/>
      <c r="C29" s="862"/>
      <c r="D29" s="863"/>
    </row>
    <row r="30" spans="1:4" ht="24" customHeight="1">
      <c r="A30" s="946" t="s">
        <v>780</v>
      </c>
      <c r="B30" s="947"/>
      <c r="C30" s="947"/>
      <c r="D30" s="948"/>
    </row>
    <row r="31" spans="1:4" ht="15.75" customHeight="1">
      <c r="A31" s="493" t="s">
        <v>246</v>
      </c>
      <c r="B31" s="494" t="s">
        <v>644</v>
      </c>
      <c r="C31" s="494" t="s">
        <v>781</v>
      </c>
      <c r="D31" s="495">
        <v>4300000</v>
      </c>
    </row>
    <row r="32" spans="1:4" ht="15.75" customHeight="1" thickBot="1">
      <c r="A32" s="503" t="s">
        <v>154</v>
      </c>
      <c r="B32" s="504"/>
      <c r="C32" s="505"/>
      <c r="D32" s="506">
        <f>SUM(D31:D31)</f>
        <v>4300000</v>
      </c>
    </row>
    <row r="33" spans="1:4" ht="15.75" customHeight="1" thickBot="1">
      <c r="A33" s="860"/>
      <c r="B33" s="861"/>
      <c r="C33" s="862"/>
      <c r="D33" s="863"/>
    </row>
    <row r="34" spans="1:4" ht="15.75" customHeight="1" thickBot="1">
      <c r="A34" s="944" t="s">
        <v>646</v>
      </c>
      <c r="B34" s="945"/>
      <c r="C34" s="498"/>
      <c r="D34" s="499">
        <f>D13+D24+D28+D32</f>
        <v>105379262</v>
      </c>
    </row>
    <row r="35" spans="1:4" ht="12.75">
      <c r="A35" s="489"/>
      <c r="B35" s="489"/>
      <c r="C35" s="489"/>
      <c r="D35" s="489"/>
    </row>
    <row r="36" spans="1:4" ht="12.75">
      <c r="A36" s="489"/>
      <c r="B36" s="489"/>
      <c r="C36" s="489"/>
      <c r="D36" s="489"/>
    </row>
  </sheetData>
  <sheetProtection/>
  <mergeCells count="10">
    <mergeCell ref="A2:D2"/>
    <mergeCell ref="A3:D3"/>
    <mergeCell ref="A34:B34"/>
    <mergeCell ref="A14:D14"/>
    <mergeCell ref="A7:D7"/>
    <mergeCell ref="A13:C13"/>
    <mergeCell ref="C4:D4"/>
    <mergeCell ref="C5:D5"/>
    <mergeCell ref="A25:D25"/>
    <mergeCell ref="A30:D30"/>
  </mergeCells>
  <conditionalFormatting sqref="D34">
    <cfRule type="cellIs" priority="1" dxfId="2" operator="equal" stopIfTrue="1">
      <formula>0</formula>
    </cfRule>
  </conditionalFormatting>
  <printOptions/>
  <pageMargins left="0.7874015748031497" right="0.7874015748031497" top="1.5748031496062993" bottom="0.984251968503937" header="0.7874015748031497" footer="0.7874015748031497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7"/>
  <sheetViews>
    <sheetView zoomScalePageLayoutView="0" workbookViewId="0" topLeftCell="A1">
      <selection activeCell="B26" sqref="B26:D26"/>
    </sheetView>
  </sheetViews>
  <sheetFormatPr defaultColWidth="9.00390625" defaultRowHeight="12.75"/>
  <cols>
    <col min="1" max="1" width="5.625" style="564" customWidth="1"/>
    <col min="2" max="2" width="63.125" style="511" customWidth="1"/>
    <col min="3" max="3" width="15.375" style="511" customWidth="1"/>
    <col min="4" max="4" width="17.375" style="511" customWidth="1"/>
    <col min="5" max="16384" width="9.375" style="511" customWidth="1"/>
  </cols>
  <sheetData>
    <row r="1" spans="1:4" ht="40.5" customHeight="1">
      <c r="A1" s="958" t="s">
        <v>778</v>
      </c>
      <c r="B1" s="958"/>
      <c r="C1" s="958"/>
      <c r="D1" s="958"/>
    </row>
    <row r="2" spans="1:4" ht="15.75" customHeight="1">
      <c r="A2" s="509"/>
      <c r="B2" s="510"/>
      <c r="C2" s="957" t="s">
        <v>609</v>
      </c>
      <c r="D2" s="957"/>
    </row>
    <row r="3" spans="1:4" s="517" customFormat="1" ht="15.75" thickBot="1">
      <c r="A3" s="513"/>
      <c r="B3" s="514"/>
      <c r="C3" s="515"/>
      <c r="D3" s="516" t="s">
        <v>779</v>
      </c>
    </row>
    <row r="4" spans="1:4" s="546" customFormat="1" ht="48" customHeight="1">
      <c r="A4" s="565" t="s">
        <v>301</v>
      </c>
      <c r="B4" s="566" t="s">
        <v>137</v>
      </c>
      <c r="C4" s="566" t="s">
        <v>138</v>
      </c>
      <c r="D4" s="567" t="s">
        <v>139</v>
      </c>
    </row>
    <row r="5" spans="1:4" s="546" customFormat="1" ht="14.25" customHeight="1" thickBot="1">
      <c r="A5" s="568"/>
      <c r="B5" s="569"/>
      <c r="C5" s="569"/>
      <c r="D5" s="570"/>
    </row>
    <row r="6" spans="1:4" s="546" customFormat="1" ht="13.5" customHeight="1" thickBot="1">
      <c r="A6" s="543" t="s">
        <v>279</v>
      </c>
      <c r="B6" s="544" t="s">
        <v>227</v>
      </c>
      <c r="C6" s="544" t="s">
        <v>228</v>
      </c>
      <c r="D6" s="545" t="s">
        <v>229</v>
      </c>
    </row>
    <row r="7" spans="1:4" ht="18" customHeight="1">
      <c r="A7" s="547" t="s">
        <v>292</v>
      </c>
      <c r="B7" s="548" t="s">
        <v>140</v>
      </c>
      <c r="C7" s="549">
        <v>8358147</v>
      </c>
      <c r="D7" s="550">
        <v>0</v>
      </c>
    </row>
    <row r="8" spans="1:4" ht="18" customHeight="1">
      <c r="A8" s="551" t="s">
        <v>293</v>
      </c>
      <c r="B8" s="552" t="s">
        <v>141</v>
      </c>
      <c r="C8" s="553">
        <v>0</v>
      </c>
      <c r="D8" s="554">
        <v>0</v>
      </c>
    </row>
    <row r="9" spans="1:4" ht="18" customHeight="1">
      <c r="A9" s="551" t="s">
        <v>294</v>
      </c>
      <c r="B9" s="552" t="s">
        <v>142</v>
      </c>
      <c r="C9" s="553">
        <v>0</v>
      </c>
      <c r="D9" s="554">
        <v>0</v>
      </c>
    </row>
    <row r="10" spans="1:4" ht="18" customHeight="1">
      <c r="A10" s="551" t="s">
        <v>295</v>
      </c>
      <c r="B10" s="552" t="s">
        <v>143</v>
      </c>
      <c r="C10" s="553">
        <v>0</v>
      </c>
      <c r="D10" s="554">
        <v>0</v>
      </c>
    </row>
    <row r="11" spans="1:4" ht="18" customHeight="1">
      <c r="A11" s="551" t="s">
        <v>296</v>
      </c>
      <c r="B11" s="552" t="s">
        <v>144</v>
      </c>
      <c r="C11" s="553">
        <f>SUM(C12:C17)</f>
        <v>80935916</v>
      </c>
      <c r="D11" s="554">
        <v>0</v>
      </c>
    </row>
    <row r="12" spans="1:4" ht="18" customHeight="1">
      <c r="A12" s="864" t="s">
        <v>297</v>
      </c>
      <c r="B12" s="865" t="s">
        <v>145</v>
      </c>
      <c r="C12" s="866">
        <v>0</v>
      </c>
      <c r="D12" s="867">
        <v>0</v>
      </c>
    </row>
    <row r="13" spans="1:4" ht="18" customHeight="1">
      <c r="A13" s="864" t="s">
        <v>298</v>
      </c>
      <c r="B13" s="868" t="s">
        <v>146</v>
      </c>
      <c r="C13" s="866">
        <v>0</v>
      </c>
      <c r="D13" s="867">
        <v>0</v>
      </c>
    </row>
    <row r="14" spans="1:4" ht="18" customHeight="1">
      <c r="A14" s="864" t="s">
        <v>300</v>
      </c>
      <c r="B14" s="868" t="s">
        <v>147</v>
      </c>
      <c r="C14" s="866">
        <v>0</v>
      </c>
      <c r="D14" s="867">
        <v>0</v>
      </c>
    </row>
    <row r="15" spans="1:4" ht="18" customHeight="1">
      <c r="A15" s="864" t="s">
        <v>240</v>
      </c>
      <c r="B15" s="868" t="s">
        <v>148</v>
      </c>
      <c r="C15" s="866">
        <v>0</v>
      </c>
      <c r="D15" s="867">
        <v>0</v>
      </c>
    </row>
    <row r="16" spans="1:4" ht="18" customHeight="1">
      <c r="A16" s="864" t="s">
        <v>241</v>
      </c>
      <c r="B16" s="868" t="s">
        <v>149</v>
      </c>
      <c r="C16" s="866">
        <v>0</v>
      </c>
      <c r="D16" s="867">
        <v>0</v>
      </c>
    </row>
    <row r="17" spans="1:4" ht="22.5" customHeight="1">
      <c r="A17" s="864" t="s">
        <v>242</v>
      </c>
      <c r="B17" s="868" t="s">
        <v>150</v>
      </c>
      <c r="C17" s="866">
        <v>80935916</v>
      </c>
      <c r="D17" s="867">
        <v>0</v>
      </c>
    </row>
    <row r="18" spans="1:4" ht="18" customHeight="1">
      <c r="A18" s="551" t="s">
        <v>243</v>
      </c>
      <c r="B18" s="552" t="s">
        <v>151</v>
      </c>
      <c r="C18" s="553">
        <v>2404863</v>
      </c>
      <c r="D18" s="554">
        <v>0</v>
      </c>
    </row>
    <row r="19" spans="1:4" ht="18" customHeight="1">
      <c r="A19" s="551" t="s">
        <v>244</v>
      </c>
      <c r="B19" s="552" t="s">
        <v>183</v>
      </c>
      <c r="C19" s="553">
        <v>1985491</v>
      </c>
      <c r="D19" s="554">
        <v>0</v>
      </c>
    </row>
    <row r="20" spans="1:4" ht="18" customHeight="1">
      <c r="A20" s="551" t="s">
        <v>245</v>
      </c>
      <c r="B20" s="552" t="s">
        <v>184</v>
      </c>
      <c r="C20" s="553">
        <v>200701</v>
      </c>
      <c r="D20" s="554" t="s">
        <v>600</v>
      </c>
    </row>
    <row r="21" spans="1:4" ht="18" customHeight="1">
      <c r="A21" s="551" t="s">
        <v>246</v>
      </c>
      <c r="B21" s="552" t="s">
        <v>152</v>
      </c>
      <c r="C21" s="553">
        <v>0</v>
      </c>
      <c r="D21" s="554" t="s">
        <v>600</v>
      </c>
    </row>
    <row r="22" spans="1:4" ht="18" customHeight="1">
      <c r="A22" s="551" t="s">
        <v>247</v>
      </c>
      <c r="B22" s="552" t="s">
        <v>153</v>
      </c>
      <c r="C22" s="553">
        <v>0</v>
      </c>
      <c r="D22" s="554">
        <v>0</v>
      </c>
    </row>
    <row r="23" spans="1:4" ht="18" customHeight="1">
      <c r="A23" s="551" t="s">
        <v>248</v>
      </c>
      <c r="B23" s="555"/>
      <c r="C23" s="556"/>
      <c r="D23" s="557"/>
    </row>
    <row r="24" spans="1:4" ht="18" customHeight="1">
      <c r="A24" s="551" t="s">
        <v>249</v>
      </c>
      <c r="B24" s="558"/>
      <c r="C24" s="556"/>
      <c r="D24" s="557"/>
    </row>
    <row r="25" spans="1:4" ht="18" customHeight="1" thickBot="1">
      <c r="A25" s="571" t="s">
        <v>250</v>
      </c>
      <c r="B25" s="559" t="s">
        <v>154</v>
      </c>
      <c r="C25" s="560">
        <f>+C7+C8+C9+C10+C11+C18+C19+C20+C21+C22+C23+C24</f>
        <v>93885118</v>
      </c>
      <c r="D25" s="561">
        <f>SUM(D7:D22)</f>
        <v>0</v>
      </c>
    </row>
    <row r="26" spans="1:4" ht="8.25" customHeight="1">
      <c r="A26" s="562"/>
      <c r="B26" s="956"/>
      <c r="C26" s="956"/>
      <c r="D26" s="956"/>
    </row>
    <row r="27" spans="1:4" ht="12.75">
      <c r="A27" s="509"/>
      <c r="B27" s="563"/>
      <c r="C27" s="563"/>
      <c r="D27" s="563"/>
    </row>
  </sheetData>
  <sheetProtection/>
  <mergeCells count="3">
    <mergeCell ref="B26:D26"/>
    <mergeCell ref="C2:D2"/>
    <mergeCell ref="A1:D1"/>
  </mergeCells>
  <printOptions horizontalCentered="1"/>
  <pageMargins left="0.7874015748031497" right="0.7874015748031497" top="1.062992125984252" bottom="0.984251968503937" header="0.7874015748031497" footer="0.7874015748031497"/>
  <pageSetup fitToHeight="1" fitToWidth="1" horizontalDpi="300" verticalDpi="300" orientation="portrait" paperSize="9" scale="94" r:id="rId1"/>
  <headerFooter alignWithMargins="0">
    <oddHeader>&amp;R&amp;"Times New Roman CE,Dőlt"&amp;11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2017-05-23T10:34:13Z</cp:lastPrinted>
  <dcterms:created xsi:type="dcterms:W3CDTF">2015-04-02T07:48:19Z</dcterms:created>
  <dcterms:modified xsi:type="dcterms:W3CDTF">2017-05-23T10:39:59Z</dcterms:modified>
  <cp:category/>
  <cp:version/>
  <cp:contentType/>
  <cp:contentStatus/>
</cp:coreProperties>
</file>