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fmann.renata\AppData\Local\Microsoft\Windows\Temporary Internet Files\Content.Outlook\XCMIGE8K\"/>
    </mc:Choice>
  </mc:AlternateContent>
  <bookViews>
    <workbookView xWindow="0" yWindow="0" windowWidth="16380" windowHeight="8190" tabRatio="588" activeTab="4"/>
  </bookViews>
  <sheets>
    <sheet name="1.Bev-kiad." sheetId="1" r:id="rId1"/>
    <sheet name="2.Műk." sheetId="2" r:id="rId2"/>
    <sheet name="3.Felh." sheetId="3" r:id="rId3"/>
    <sheet name="4. Átadott p.eszk." sheetId="4" r:id="rId4"/>
    <sheet name="5.finanszírozás" sheetId="5" r:id="rId5"/>
    <sheet name="6.Bev.össz." sheetId="6" r:id="rId6"/>
    <sheet name="7.Kiad.össz." sheetId="7" r:id="rId7"/>
    <sheet name="8.Többéves" sheetId="8" r:id="rId8"/>
    <sheet name="9. Eu projekt" sheetId="18" r:id="rId9"/>
    <sheet name="10.Likviditás" sheetId="10" r:id="rId10"/>
    <sheet name="11. Gst" sheetId="11" r:id="rId11"/>
    <sheet name="12. Önk." sheetId="12" r:id="rId12"/>
    <sheet name="13. Hivatal" sheetId="13" r:id="rId13"/>
    <sheet name="14. GAMESZ" sheetId="14" r:id="rId14"/>
    <sheet name="13.MANKOHivatal" sheetId="15" state="hidden" r:id="rId15"/>
    <sheet name="15. Óvoda" sheetId="16" r:id="rId16"/>
    <sheet name="16. Tourinform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beruh" localSheetId="14">'[1]4.1. táj.'!#REF!</definedName>
    <definedName name="beruh">'[1]4.1. táj.'!#REF!</definedName>
    <definedName name="Excel_BuiltIn__FilterDatabase" localSheetId="0">'1.Bev-kiad.'!$B$1:$B$27</definedName>
    <definedName name="Excel_BuiltIn__FilterDatabase" localSheetId="1">'2.Műk.'!$B$1:$B$65</definedName>
    <definedName name="Excel_BuiltIn_Print_Area" localSheetId="0">'1.Bev-kiad.'!$B$1:$B$49</definedName>
    <definedName name="Excel_BuiltIn_Print_Area" localSheetId="11">'12. Önk.'!#REF!</definedName>
    <definedName name="Excel_BuiltIn_Print_Area" localSheetId="12">'13. Hivatal'!#REF!</definedName>
    <definedName name="Excel_BuiltIn_Print_Area" localSheetId="15">'15. Óvoda'!#REF!</definedName>
    <definedName name="Excel_BuiltIn_Print_Area" localSheetId="16">'16. Tourinform'!#REF!</definedName>
    <definedName name="Excel_BuiltIn_Print_Area" localSheetId="1">'2.Műk.'!$B$1:$C$70</definedName>
    <definedName name="Excel_BuiltIn_Print_Area" localSheetId="2">'3.Felh.'!$B$1:$C$125</definedName>
    <definedName name="Excel_BuiltIn_Print_Area" localSheetId="3">'4. Átadott p.eszk.'!$B$1:$C$42</definedName>
    <definedName name="intézmények" localSheetId="6">NA()</definedName>
    <definedName name="intézmények" localSheetId="8">'[2]4.1. táj.'!#REF!</definedName>
    <definedName name="intézmények">'[3]4.1. táj.'!#REF!</definedName>
    <definedName name="_xlnm.Print_Area" localSheetId="0">'1.Bev-kiad.'!$A$1:$F$27</definedName>
    <definedName name="_xlnm.Print_Area" localSheetId="9">'10.Likviditás'!$A$1:$N$26</definedName>
    <definedName name="_xlnm.Print_Area" localSheetId="12">'13. Hivatal'!#REF!</definedName>
    <definedName name="_xlnm.Print_Area" localSheetId="14">'13.MANKOHivatal'!$A$1</definedName>
    <definedName name="_xlnm.Print_Area" localSheetId="15">'15. Óvoda'!$A$1:$F$24</definedName>
    <definedName name="_xlnm.Print_Area" localSheetId="16">'16. Tourinform'!$A$1:$F$24</definedName>
    <definedName name="_xlnm.Print_Area" localSheetId="1">'2.Műk.'!$A$1:$C$70</definedName>
    <definedName name="_xlnm.Print_Area" localSheetId="2">'3.Felh.'!$A$1:$C$109</definedName>
    <definedName name="_xlnm.Print_Area" localSheetId="3">'4. Átadott p.eszk.'!$A$1:$C$47</definedName>
    <definedName name="_xlnm.Print_Area" localSheetId="4">'5.finanszírozás'!$A$1:$H$53</definedName>
    <definedName name="_xlnm.Print_Area" localSheetId="5">'6.Bev.össz.'!$A$1:$M$30</definedName>
    <definedName name="_xlnm.Print_Area" localSheetId="6">'7.Kiad.össz.'!$A$1:$Q$34</definedName>
    <definedName name="_xlnm.Print_Area" localSheetId="7">'8.Többéves'!$A$1:$F$17</definedName>
    <definedName name="_xlnm.Print_Area" localSheetId="8">'9. Eu projekt'!$A$1:$D$70</definedName>
    <definedName name="qewrqewr" localSheetId="14">'[1]4.1. táj.'!#REF!</definedName>
    <definedName name="qewrqewr">'[1]4.1. táj.'!#REF!</definedName>
    <definedName name="Z_ABF21C5C_6078_4D03_96DF_78390D4F8F84_.wvu.Cols" localSheetId="3">('4. Átadott p.eszk.'!#REF!,'4. Átadott p.eszk.'!$A$1:$HL$65506)</definedName>
    <definedName name="Z_ABF21C5C_6078_4D03_96DF_78390D4F8F84_.wvu.FilterData" localSheetId="0">'1.Bev-kiad.'!$B$1:$B$27</definedName>
    <definedName name="Z_ABF21C5C_6078_4D03_96DF_78390D4F8F84_.wvu.FilterData" localSheetId="1">'2.Műk.'!$B$1:$B$65</definedName>
    <definedName name="Z_ABF21C5C_6078_4D03_96DF_78390D4F8F84_.wvu.PrintArea" localSheetId="0">'1.Bev-kiad.'!$B$1:$B$47</definedName>
    <definedName name="Z_ABF21C5C_6078_4D03_96DF_78390D4F8F84_.wvu.PrintArea" localSheetId="11">'12. Önk.'!#REF!</definedName>
    <definedName name="Z_ABF21C5C_6078_4D03_96DF_78390D4F8F84_.wvu.PrintArea" localSheetId="14">'13.MANKOHivatal'!$B$1:$B$91</definedName>
    <definedName name="Z_ABF21C5C_6078_4D03_96DF_78390D4F8F84_.wvu.PrintArea" localSheetId="1">'2.Műk.'!$B$1:$B$65</definedName>
    <definedName name="Z_ABF21C5C_6078_4D03_96DF_78390D4F8F84_.wvu.PrintArea" localSheetId="2">'3.Felh.'!$B$1:$B$98</definedName>
    <definedName name="Z_ABF21C5C_6078_4D03_96DF_78390D4F8F84_.wvu.PrintArea" localSheetId="3">'4. Átadott p.eszk.'!$B$1:$B$4</definedName>
    <definedName name="Z_ABF21C5C_6078_4D03_96DF_78390D4F8F84_.wvu.Rows" localSheetId="0">'1.Bev-kiad.'!#REF!</definedName>
    <definedName name="Z_ABF21C5C_6078_4D03_96DF_78390D4F8F84_.wvu.Rows" localSheetId="11">('12. Önk.'!#REF!,'12. Önk.'!#REF!)</definedName>
    <definedName name="Z_ABF21C5C_6078_4D03_96DF_78390D4F8F84_.wvu.Rows" localSheetId="14">('13.MANKOHivatal'!#REF!,'13.MANKOHivatal'!$A$30:$IU$30)</definedName>
    <definedName name="Z_ABF21C5C_6078_4D03_96DF_78390D4F8F84_.wvu.Rows" localSheetId="1">('2.Műk.'!$B$2:$IV$2,'2.Műk.'!$B$37:$IV$40,'2.Műk.'!#REF!,'2.Műk.'!#REF!,'2.Műk.'!#REF!,'2.Műk.'!#REF!,'2.Műk.'!#REF!,'2.Műk.'!#REF!,'2.Műk.'!#REF!)</definedName>
    <definedName name="Z_ABF21C5C_6078_4D03_96DF_78390D4F8F84_.wvu.Rows" localSheetId="2">('3.Felh.'!#REF!,'3.Felh.'!#REF!,'3.Felh.'!#REF!,'3.Felh.'!#REF!)</definedName>
    <definedName name="Z_ABF21C5C_6078_4D03_96DF_78390D4F8F84_.wvu.Rows" localSheetId="3">('4. Átadott p.eszk.'!#REF!,'4. Átadott p.eszk.'!#REF!,'4. Átadott p.eszk.'!#REF!,'4. Átadott p.eszk.'!#REF!,'4. Átadott p.eszk.'!#REF!)</definedName>
  </definedNames>
  <calcPr calcId="152511"/>
</workbook>
</file>

<file path=xl/calcChain.xml><?xml version="1.0" encoding="utf-8"?>
<calcChain xmlns="http://schemas.openxmlformats.org/spreadsheetml/2006/main">
  <c r="C32" i="3" l="1"/>
  <c r="C51" i="2" l="1"/>
  <c r="Q23" i="7" l="1"/>
  <c r="Q19" i="7"/>
  <c r="E24" i="13"/>
  <c r="D24" i="13"/>
  <c r="F24" i="13"/>
  <c r="F11" i="7"/>
  <c r="H10" i="7"/>
  <c r="C101" i="3"/>
  <c r="B53" i="5"/>
  <c r="H53" i="5" s="1"/>
  <c r="F13" i="1"/>
  <c r="C24" i="1"/>
  <c r="F24" i="12"/>
  <c r="E24" i="12"/>
  <c r="D24" i="12"/>
  <c r="Q10" i="7" s="1"/>
  <c r="Q9" i="7" s="1"/>
  <c r="Q30" i="7" s="1"/>
  <c r="J27" i="7"/>
  <c r="N27" i="7" s="1"/>
  <c r="J28" i="7"/>
  <c r="N28" i="7" s="1"/>
  <c r="D27" i="7"/>
  <c r="D28" i="7"/>
  <c r="C27" i="7"/>
  <c r="C28" i="7"/>
  <c r="B27" i="7"/>
  <c r="I27" i="7" s="1"/>
  <c r="B28" i="7"/>
  <c r="I28" i="7" s="1"/>
  <c r="D15" i="7"/>
  <c r="C15" i="7"/>
  <c r="B15" i="7"/>
  <c r="D16" i="7"/>
  <c r="C16" i="7"/>
  <c r="B16" i="7"/>
  <c r="F17" i="5"/>
  <c r="C9" i="5"/>
  <c r="C15" i="6" s="1"/>
  <c r="C14" i="6" s="1"/>
  <c r="C48" i="2"/>
  <c r="C11" i="1" s="1"/>
  <c r="D41" i="18"/>
  <c r="D48" i="18"/>
  <c r="D25" i="18"/>
  <c r="D26" i="18"/>
  <c r="D19" i="18"/>
  <c r="C19" i="18"/>
  <c r="C31" i="2"/>
  <c r="D7" i="5"/>
  <c r="B19" i="6" s="1"/>
  <c r="C47" i="4"/>
  <c r="G53" i="5"/>
  <c r="G51" i="5"/>
  <c r="F22" i="12"/>
  <c r="E22" i="12"/>
  <c r="D22" i="12"/>
  <c r="E21" i="12"/>
  <c r="E20" i="12"/>
  <c r="F19" i="12"/>
  <c r="E19" i="12"/>
  <c r="D19" i="12"/>
  <c r="F18" i="12"/>
  <c r="E18" i="12"/>
  <c r="D18" i="12"/>
  <c r="B41" i="5" s="1"/>
  <c r="E16" i="12"/>
  <c r="F15" i="12"/>
  <c r="E15" i="12"/>
  <c r="D15" i="12"/>
  <c r="E14" i="12"/>
  <c r="F13" i="12"/>
  <c r="E13" i="12"/>
  <c r="D13" i="12"/>
  <c r="F12" i="12"/>
  <c r="E12" i="12"/>
  <c r="D12" i="12"/>
  <c r="F11" i="12"/>
  <c r="E11" i="12"/>
  <c r="D11" i="12"/>
  <c r="F9" i="12"/>
  <c r="E9" i="12"/>
  <c r="D9" i="12"/>
  <c r="F8" i="12"/>
  <c r="E8" i="12"/>
  <c r="D8" i="12"/>
  <c r="F14" i="12"/>
  <c r="D14" i="12"/>
  <c r="F20" i="12"/>
  <c r="D20" i="12"/>
  <c r="F21" i="12"/>
  <c r="D21" i="12"/>
  <c r="F16" i="12"/>
  <c r="D16" i="12"/>
  <c r="F22" i="13"/>
  <c r="E22" i="13"/>
  <c r="D22" i="13"/>
  <c r="F21" i="13"/>
  <c r="E21" i="13"/>
  <c r="D21" i="13"/>
  <c r="C47" i="5" s="1"/>
  <c r="F20" i="13"/>
  <c r="E20" i="13"/>
  <c r="D20" i="13"/>
  <c r="C82" i="3" s="1"/>
  <c r="F19" i="13"/>
  <c r="E19" i="13"/>
  <c r="D19" i="13"/>
  <c r="F18" i="13"/>
  <c r="E18" i="13"/>
  <c r="D18" i="13"/>
  <c r="E16" i="13"/>
  <c r="F15" i="13"/>
  <c r="E15" i="13"/>
  <c r="D15" i="13"/>
  <c r="F14" i="13"/>
  <c r="E14" i="13"/>
  <c r="D14" i="13"/>
  <c r="F13" i="13"/>
  <c r="E13" i="13"/>
  <c r="D13" i="13"/>
  <c r="E12" i="13"/>
  <c r="F11" i="13"/>
  <c r="E11" i="13"/>
  <c r="D11" i="13"/>
  <c r="C37" i="5" s="1"/>
  <c r="F9" i="13"/>
  <c r="E9" i="13"/>
  <c r="D9" i="13"/>
  <c r="F8" i="13"/>
  <c r="E8" i="13"/>
  <c r="D8" i="13"/>
  <c r="F22" i="14"/>
  <c r="E22" i="14"/>
  <c r="D22" i="14"/>
  <c r="F21" i="14"/>
  <c r="E21" i="14"/>
  <c r="D21" i="14"/>
  <c r="F20" i="14"/>
  <c r="E20" i="14"/>
  <c r="D20" i="14"/>
  <c r="D45" i="5" s="1"/>
  <c r="J19" i="7" s="1"/>
  <c r="F19" i="14"/>
  <c r="E19" i="14"/>
  <c r="D19" i="14"/>
  <c r="F18" i="14"/>
  <c r="E18" i="14"/>
  <c r="D18" i="14"/>
  <c r="F16" i="14"/>
  <c r="E16" i="14"/>
  <c r="D16" i="14"/>
  <c r="F15" i="14"/>
  <c r="E15" i="14"/>
  <c r="D15" i="14"/>
  <c r="F14" i="14"/>
  <c r="E14" i="14"/>
  <c r="D14" i="14"/>
  <c r="F13" i="14"/>
  <c r="E13" i="14"/>
  <c r="D13" i="14"/>
  <c r="F12" i="14"/>
  <c r="E12" i="14"/>
  <c r="D12" i="14"/>
  <c r="F11" i="14"/>
  <c r="E11" i="14"/>
  <c r="D11" i="14"/>
  <c r="D37" i="5" s="1"/>
  <c r="C19" i="7" s="1"/>
  <c r="C18" i="7" s="1"/>
  <c r="F9" i="14"/>
  <c r="E9" i="14"/>
  <c r="D9" i="14"/>
  <c r="F8" i="14"/>
  <c r="E8" i="14"/>
  <c r="D8" i="14"/>
  <c r="F22" i="17"/>
  <c r="E22" i="17"/>
  <c r="D22" i="17"/>
  <c r="F21" i="17"/>
  <c r="E21" i="17"/>
  <c r="D21" i="17"/>
  <c r="F47" i="5" s="1"/>
  <c r="F20" i="17"/>
  <c r="E20" i="17"/>
  <c r="D20" i="17"/>
  <c r="F45" i="5" s="1"/>
  <c r="F19" i="17"/>
  <c r="E19" i="17"/>
  <c r="D19" i="17"/>
  <c r="F18" i="17"/>
  <c r="E18" i="17"/>
  <c r="D18" i="17"/>
  <c r="F16" i="17"/>
  <c r="E16" i="17"/>
  <c r="D16" i="17"/>
  <c r="F15" i="17"/>
  <c r="E15" i="17"/>
  <c r="D15" i="17"/>
  <c r="F14" i="17"/>
  <c r="E14" i="17"/>
  <c r="D14" i="17"/>
  <c r="F13" i="17"/>
  <c r="E13" i="17"/>
  <c r="D13" i="17"/>
  <c r="F12" i="17"/>
  <c r="E12" i="17"/>
  <c r="D12" i="17"/>
  <c r="F11" i="17"/>
  <c r="E11" i="17"/>
  <c r="D11" i="17"/>
  <c r="F37" i="5" s="1"/>
  <c r="F9" i="17"/>
  <c r="E9" i="17"/>
  <c r="D9" i="17"/>
  <c r="F8" i="17"/>
  <c r="E8" i="17"/>
  <c r="D8" i="17"/>
  <c r="F22" i="16"/>
  <c r="E22" i="16"/>
  <c r="D22" i="16"/>
  <c r="F21" i="16"/>
  <c r="E21" i="16"/>
  <c r="D21" i="16"/>
  <c r="F20" i="16"/>
  <c r="E20" i="16"/>
  <c r="D20" i="16"/>
  <c r="E45" i="5" s="1"/>
  <c r="J23" i="7" s="1"/>
  <c r="F19" i="16"/>
  <c r="E19" i="16"/>
  <c r="D19" i="16"/>
  <c r="E18" i="16"/>
  <c r="F16" i="16"/>
  <c r="E16" i="16"/>
  <c r="D16" i="16"/>
  <c r="F15" i="16"/>
  <c r="E15" i="16"/>
  <c r="D15" i="16"/>
  <c r="F14" i="16"/>
  <c r="E14" i="16"/>
  <c r="D14" i="16"/>
  <c r="F13" i="16"/>
  <c r="E13" i="16"/>
  <c r="D13" i="16"/>
  <c r="F12" i="16"/>
  <c r="E12" i="16"/>
  <c r="D12" i="16"/>
  <c r="F11" i="16"/>
  <c r="E11" i="16"/>
  <c r="D11" i="16"/>
  <c r="E37" i="5" s="1"/>
  <c r="C23" i="7" s="1"/>
  <c r="C22" i="7" s="1"/>
  <c r="F9" i="16"/>
  <c r="E9" i="16"/>
  <c r="D9" i="16"/>
  <c r="F8" i="16"/>
  <c r="E8" i="16"/>
  <c r="D8" i="16"/>
  <c r="C43" i="2"/>
  <c r="C40" i="2"/>
  <c r="C39" i="3"/>
  <c r="C23" i="2"/>
  <c r="C70" i="18"/>
  <c r="B70" i="18"/>
  <c r="C65" i="18"/>
  <c r="B65" i="18"/>
  <c r="C63" i="18"/>
  <c r="B63" i="18"/>
  <c r="K10" i="6"/>
  <c r="K9" i="6" s="1"/>
  <c r="K30" i="6" s="1"/>
  <c r="C25" i="1"/>
  <c r="L11" i="7"/>
  <c r="L9" i="7"/>
  <c r="L30" i="7" s="1"/>
  <c r="F23" i="1"/>
  <c r="F22" i="1"/>
  <c r="B23" i="6"/>
  <c r="C37" i="3"/>
  <c r="C33" i="3"/>
  <c r="C8" i="3"/>
  <c r="B41" i="18"/>
  <c r="C48" i="18"/>
  <c r="C43" i="18"/>
  <c r="C41" i="18"/>
  <c r="B19" i="18"/>
  <c r="C26" i="18"/>
  <c r="C21" i="18"/>
  <c r="B21" i="18"/>
  <c r="B26" i="18"/>
  <c r="B43" i="18"/>
  <c r="B48" i="18"/>
  <c r="C64" i="2"/>
  <c r="C63" i="2" s="1"/>
  <c r="G11" i="5"/>
  <c r="H11" i="5"/>
  <c r="C47" i="2"/>
  <c r="C10" i="1" s="1"/>
  <c r="B15" i="6"/>
  <c r="B14" i="6"/>
  <c r="N6" i="10"/>
  <c r="N7" i="10"/>
  <c r="N8" i="10"/>
  <c r="N9" i="10"/>
  <c r="N10" i="10"/>
  <c r="N11" i="10"/>
  <c r="N12" i="10"/>
  <c r="N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5" i="10"/>
  <c r="N16" i="10"/>
  <c r="N17" i="10"/>
  <c r="N18" i="10"/>
  <c r="N19" i="10"/>
  <c r="N20" i="10"/>
  <c r="N21" i="10"/>
  <c r="N22" i="10"/>
  <c r="N23" i="10"/>
  <c r="B24" i="10"/>
  <c r="C24" i="10"/>
  <c r="D24" i="10"/>
  <c r="D25" i="10" s="1"/>
  <c r="E24" i="10"/>
  <c r="E25" i="10" s="1"/>
  <c r="F24" i="10"/>
  <c r="G24" i="10"/>
  <c r="H24" i="10"/>
  <c r="I24" i="10"/>
  <c r="I25" i="10" s="1"/>
  <c r="J24" i="10"/>
  <c r="J25" i="10" s="1"/>
  <c r="K24" i="10"/>
  <c r="K25" i="10" s="1"/>
  <c r="L24" i="10"/>
  <c r="M24" i="10"/>
  <c r="M25" i="10" s="1"/>
  <c r="C15" i="11"/>
  <c r="C16" i="11"/>
  <c r="C36" i="11"/>
  <c r="D15" i="11"/>
  <c r="D16" i="11"/>
  <c r="D36" i="11"/>
  <c r="E15" i="11"/>
  <c r="E16" i="11"/>
  <c r="E36" i="11"/>
  <c r="F15" i="11"/>
  <c r="F16" i="11"/>
  <c r="F36" i="11"/>
  <c r="C17" i="11"/>
  <c r="D17" i="11"/>
  <c r="E17" i="11"/>
  <c r="F17" i="11"/>
  <c r="C26" i="11"/>
  <c r="C35" i="11"/>
  <c r="D26" i="11"/>
  <c r="E26" i="11"/>
  <c r="F26" i="11"/>
  <c r="D35" i="11"/>
  <c r="E35" i="11"/>
  <c r="F35" i="11"/>
  <c r="C7" i="15"/>
  <c r="H7" i="15"/>
  <c r="D7" i="15"/>
  <c r="E7" i="15"/>
  <c r="F7" i="15"/>
  <c r="G7" i="15"/>
  <c r="H8" i="15"/>
  <c r="H9" i="15"/>
  <c r="H10" i="15"/>
  <c r="H11" i="15"/>
  <c r="H12" i="15"/>
  <c r="H13" i="15"/>
  <c r="H14" i="15"/>
  <c r="H15" i="15"/>
  <c r="H16" i="15"/>
  <c r="H17" i="15"/>
  <c r="H18" i="15"/>
  <c r="C19" i="15"/>
  <c r="C28" i="15"/>
  <c r="D19" i="15"/>
  <c r="D28" i="15"/>
  <c r="E19" i="15"/>
  <c r="E28" i="15"/>
  <c r="F19" i="15"/>
  <c r="G19" i="15"/>
  <c r="G28" i="15"/>
  <c r="H20" i="15"/>
  <c r="H21" i="15"/>
  <c r="H22" i="15"/>
  <c r="H23" i="15"/>
  <c r="H24" i="15"/>
  <c r="H25" i="15"/>
  <c r="H26" i="15"/>
  <c r="H27" i="15"/>
  <c r="H29" i="15"/>
  <c r="F30" i="15"/>
  <c r="H30" i="15"/>
  <c r="G30" i="15"/>
  <c r="F31" i="15"/>
  <c r="G31" i="15"/>
  <c r="F32" i="15"/>
  <c r="G32" i="15"/>
  <c r="C33" i="15"/>
  <c r="D33" i="15"/>
  <c r="E33" i="15"/>
  <c r="H35" i="15"/>
  <c r="C36" i="15"/>
  <c r="C34" i="15"/>
  <c r="D36" i="15"/>
  <c r="D34" i="15"/>
  <c r="E36" i="15"/>
  <c r="E34" i="15"/>
  <c r="F36" i="15"/>
  <c r="F34" i="15"/>
  <c r="G36" i="15"/>
  <c r="G34" i="15"/>
  <c r="H37" i="15"/>
  <c r="H38" i="15"/>
  <c r="H39" i="15"/>
  <c r="H40" i="15"/>
  <c r="H41" i="15"/>
  <c r="H42" i="15"/>
  <c r="H43" i="15"/>
  <c r="C45" i="15"/>
  <c r="D45" i="15"/>
  <c r="D44" i="15"/>
  <c r="E45" i="15"/>
  <c r="E44" i="15"/>
  <c r="F45" i="15"/>
  <c r="F44" i="15"/>
  <c r="G45" i="15"/>
  <c r="G44" i="15"/>
  <c r="H46" i="15"/>
  <c r="H47" i="15"/>
  <c r="H48" i="15"/>
  <c r="H49" i="15"/>
  <c r="H50" i="15"/>
  <c r="H51" i="15"/>
  <c r="H52" i="15"/>
  <c r="H53" i="15"/>
  <c r="H54" i="15"/>
  <c r="H56" i="15"/>
  <c r="H57" i="15"/>
  <c r="H58" i="15"/>
  <c r="H59" i="15"/>
  <c r="H60" i="15"/>
  <c r="C61" i="15"/>
  <c r="D61" i="15"/>
  <c r="E61" i="15"/>
  <c r="F61" i="15"/>
  <c r="F55" i="15"/>
  <c r="G61" i="15"/>
  <c r="H62" i="15"/>
  <c r="H63" i="15"/>
  <c r="H64" i="15"/>
  <c r="H65" i="15"/>
  <c r="C66" i="15"/>
  <c r="D66" i="15"/>
  <c r="E66" i="15"/>
  <c r="H66" i="15"/>
  <c r="F66" i="15"/>
  <c r="G66" i="15"/>
  <c r="H67" i="15"/>
  <c r="H68" i="15"/>
  <c r="H69" i="15"/>
  <c r="H70" i="15"/>
  <c r="H71" i="15"/>
  <c r="H72" i="15"/>
  <c r="C73" i="15"/>
  <c r="D73" i="15"/>
  <c r="E73" i="15"/>
  <c r="F73" i="15"/>
  <c r="G73" i="15"/>
  <c r="H74" i="15"/>
  <c r="H75" i="15"/>
  <c r="C78" i="15"/>
  <c r="D78" i="15"/>
  <c r="D76" i="15"/>
  <c r="E78" i="15"/>
  <c r="E76" i="15"/>
  <c r="F78" i="15"/>
  <c r="G78" i="15"/>
  <c r="H79" i="15"/>
  <c r="H80" i="15"/>
  <c r="H81" i="15"/>
  <c r="H83" i="15"/>
  <c r="H84" i="15"/>
  <c r="C86" i="15"/>
  <c r="D86" i="15"/>
  <c r="E86" i="15"/>
  <c r="F86" i="15"/>
  <c r="G86" i="15"/>
  <c r="H87" i="15"/>
  <c r="H88" i="15"/>
  <c r="H89" i="15"/>
  <c r="H91" i="15"/>
  <c r="C12" i="2"/>
  <c r="C10" i="2" s="1"/>
  <c r="C9" i="2" s="1"/>
  <c r="C37" i="2"/>
  <c r="C52" i="2"/>
  <c r="C67" i="2"/>
  <c r="G10" i="7" s="1"/>
  <c r="G9" i="7" s="1"/>
  <c r="G30" i="7" s="1"/>
  <c r="C15" i="3"/>
  <c r="I10" i="6"/>
  <c r="I9" i="6" s="1"/>
  <c r="C21" i="3"/>
  <c r="C18" i="1"/>
  <c r="C25" i="3"/>
  <c r="C24" i="3"/>
  <c r="C91" i="3"/>
  <c r="C89" i="3"/>
  <c r="B47" i="5" s="1"/>
  <c r="C95" i="3"/>
  <c r="C98" i="3"/>
  <c r="G13" i="5"/>
  <c r="G15" i="5"/>
  <c r="B17" i="5"/>
  <c r="C17" i="5"/>
  <c r="G17" i="5" s="1"/>
  <c r="H17" i="5" s="1"/>
  <c r="D17" i="5"/>
  <c r="D23" i="5"/>
  <c r="E17" i="5"/>
  <c r="F23" i="5"/>
  <c r="G19" i="5"/>
  <c r="H19" i="5"/>
  <c r="G21" i="5"/>
  <c r="H21" i="5"/>
  <c r="B51" i="5" s="1"/>
  <c r="H51" i="5" s="1"/>
  <c r="G41" i="5"/>
  <c r="G43" i="5"/>
  <c r="G49" i="5"/>
  <c r="D10" i="6"/>
  <c r="D9" i="6"/>
  <c r="F9" i="6"/>
  <c r="L11" i="6"/>
  <c r="M11" i="6"/>
  <c r="G12" i="6"/>
  <c r="L12" i="6"/>
  <c r="E14" i="6"/>
  <c r="H14" i="6"/>
  <c r="I14" i="6"/>
  <c r="K14" i="6"/>
  <c r="D15" i="6"/>
  <c r="D14" i="6"/>
  <c r="F15" i="6"/>
  <c r="F14" i="6"/>
  <c r="L15" i="6"/>
  <c r="G16" i="6"/>
  <c r="M16" i="6"/>
  <c r="L16" i="6"/>
  <c r="G17" i="6"/>
  <c r="M17" i="6"/>
  <c r="L17" i="6"/>
  <c r="C18" i="6"/>
  <c r="E18" i="6"/>
  <c r="H18" i="6"/>
  <c r="I18" i="6"/>
  <c r="L18" i="6"/>
  <c r="K18" i="6"/>
  <c r="D19" i="6"/>
  <c r="D18" i="6"/>
  <c r="F19" i="6"/>
  <c r="F18" i="6"/>
  <c r="L19" i="6"/>
  <c r="G20" i="6"/>
  <c r="L20" i="6"/>
  <c r="G21" i="6"/>
  <c r="M21" i="6"/>
  <c r="L21" i="6"/>
  <c r="C22" i="6"/>
  <c r="E22" i="6"/>
  <c r="H22" i="6"/>
  <c r="L22" i="6"/>
  <c r="I22" i="6"/>
  <c r="K22" i="6"/>
  <c r="D23" i="6"/>
  <c r="D22" i="6"/>
  <c r="F23" i="6"/>
  <c r="F22" i="6"/>
  <c r="L23" i="6"/>
  <c r="G24" i="6"/>
  <c r="L24" i="6"/>
  <c r="G25" i="6"/>
  <c r="M25" i="6"/>
  <c r="L25" i="6"/>
  <c r="B26" i="6"/>
  <c r="C26" i="6"/>
  <c r="D26" i="6"/>
  <c r="E26" i="6"/>
  <c r="H26" i="6"/>
  <c r="I26" i="6"/>
  <c r="J26" i="6"/>
  <c r="K26" i="6"/>
  <c r="F27" i="6"/>
  <c r="F26" i="6"/>
  <c r="L27" i="6"/>
  <c r="G28" i="6"/>
  <c r="M28" i="6"/>
  <c r="L28" i="6"/>
  <c r="G29" i="6"/>
  <c r="M29" i="6"/>
  <c r="L29" i="6"/>
  <c r="L26" i="6"/>
  <c r="D9" i="7"/>
  <c r="F9" i="7"/>
  <c r="F30" i="7"/>
  <c r="P9" i="7"/>
  <c r="I11" i="7"/>
  <c r="I12" i="7"/>
  <c r="N12" i="7"/>
  <c r="E14" i="7"/>
  <c r="F14" i="7"/>
  <c r="G14" i="7"/>
  <c r="H14" i="7"/>
  <c r="L14" i="7"/>
  <c r="L13" i="7"/>
  <c r="M14" i="7"/>
  <c r="M13" i="7"/>
  <c r="P14" i="7"/>
  <c r="Q14" i="7"/>
  <c r="N16" i="7"/>
  <c r="I17" i="7"/>
  <c r="N17" i="7"/>
  <c r="E18" i="7"/>
  <c r="E13" i="7"/>
  <c r="F18" i="7"/>
  <c r="G18" i="7"/>
  <c r="H18" i="7"/>
  <c r="K18" i="7"/>
  <c r="L18" i="7"/>
  <c r="M18" i="7"/>
  <c r="Q18" i="7"/>
  <c r="I20" i="7"/>
  <c r="N20" i="7"/>
  <c r="I21" i="7"/>
  <c r="N21" i="7"/>
  <c r="E22" i="7"/>
  <c r="F22" i="7"/>
  <c r="H22" i="7"/>
  <c r="K22" i="7"/>
  <c r="L22" i="7"/>
  <c r="M22" i="7"/>
  <c r="Q22" i="7"/>
  <c r="I24" i="7"/>
  <c r="N24" i="7"/>
  <c r="O24" i="7"/>
  <c r="I25" i="7"/>
  <c r="N25" i="7"/>
  <c r="E26" i="7"/>
  <c r="F26" i="7"/>
  <c r="G26" i="7"/>
  <c r="H26" i="7"/>
  <c r="K26" i="7"/>
  <c r="L26" i="7"/>
  <c r="M26" i="7"/>
  <c r="P26" i="7"/>
  <c r="Q26" i="7"/>
  <c r="I29" i="7"/>
  <c r="N29" i="7"/>
  <c r="Q34" i="7"/>
  <c r="B14" i="8"/>
  <c r="C14" i="8"/>
  <c r="D14" i="8"/>
  <c r="E14" i="8"/>
  <c r="F14" i="8"/>
  <c r="H13" i="6"/>
  <c r="H36" i="15"/>
  <c r="O29" i="7"/>
  <c r="M12" i="6"/>
  <c r="G55" i="15"/>
  <c r="G77" i="15"/>
  <c r="H77" i="15"/>
  <c r="F28" i="15"/>
  <c r="H32" i="15"/>
  <c r="F33" i="15"/>
  <c r="C76" i="15"/>
  <c r="H78" i="15"/>
  <c r="I34" i="15"/>
  <c r="C55" i="15"/>
  <c r="O17" i="7"/>
  <c r="I19" i="15"/>
  <c r="O25" i="7"/>
  <c r="E13" i="6"/>
  <c r="K13" i="6"/>
  <c r="F77" i="15"/>
  <c r="I13" i="6"/>
  <c r="L14" i="6"/>
  <c r="H86" i="15"/>
  <c r="H73" i="15"/>
  <c r="I7" i="15"/>
  <c r="F76" i="15"/>
  <c r="F82" i="15"/>
  <c r="F85" i="15"/>
  <c r="F90" i="15"/>
  <c r="N10" i="7"/>
  <c r="H19" i="15"/>
  <c r="M20" i="6"/>
  <c r="E55" i="15"/>
  <c r="I73" i="15"/>
  <c r="E82" i="15"/>
  <c r="E85" i="15"/>
  <c r="E90" i="15"/>
  <c r="G76" i="15"/>
  <c r="H76" i="15"/>
  <c r="I76" i="15"/>
  <c r="G82" i="15"/>
  <c r="G13" i="7"/>
  <c r="G27" i="6"/>
  <c r="M27" i="6"/>
  <c r="F13" i="7"/>
  <c r="H13" i="7"/>
  <c r="Q13" i="7"/>
  <c r="L13" i="6"/>
  <c r="H61" i="15"/>
  <c r="I55" i="15"/>
  <c r="D55" i="15"/>
  <c r="H45" i="15"/>
  <c r="I44" i="15"/>
  <c r="I82" i="15"/>
  <c r="C44" i="15"/>
  <c r="H44" i="15"/>
  <c r="H34" i="15"/>
  <c r="C82" i="15"/>
  <c r="H33" i="15"/>
  <c r="G33" i="15"/>
  <c r="G85" i="15"/>
  <c r="G90" i="15"/>
  <c r="H31" i="15"/>
  <c r="I33" i="15"/>
  <c r="H28" i="15"/>
  <c r="C85" i="15"/>
  <c r="O21" i="7"/>
  <c r="O12" i="7"/>
  <c r="M24" i="6"/>
  <c r="O20" i="7"/>
  <c r="D82" i="15"/>
  <c r="D85" i="15"/>
  <c r="D90" i="15"/>
  <c r="H55" i="15"/>
  <c r="C90" i="15"/>
  <c r="H90" i="15"/>
  <c r="H82" i="15"/>
  <c r="H85" i="15"/>
  <c r="F19" i="1"/>
  <c r="F18" i="1" s="1"/>
  <c r="C7" i="3"/>
  <c r="B15" i="5"/>
  <c r="C17" i="1"/>
  <c r="J10" i="6"/>
  <c r="J9" i="6" s="1"/>
  <c r="J30" i="6" s="1"/>
  <c r="G26" i="6"/>
  <c r="M26" i="6"/>
  <c r="F18" i="16"/>
  <c r="D18" i="16"/>
  <c r="D13" i="6"/>
  <c r="D30" i="6"/>
  <c r="F13" i="6"/>
  <c r="F30" i="6"/>
  <c r="D12" i="13"/>
  <c r="F12" i="13"/>
  <c r="F16" i="13"/>
  <c r="D16" i="13"/>
  <c r="G23" i="6"/>
  <c r="M23" i="6"/>
  <c r="B22" i="6"/>
  <c r="G22" i="6"/>
  <c r="M22" i="6"/>
  <c r="H9" i="7"/>
  <c r="H30" i="7" s="1"/>
  <c r="E23" i="5"/>
  <c r="C16" i="1"/>
  <c r="C15" i="1" s="1"/>
  <c r="H31" i="5"/>
  <c r="F20" i="1"/>
  <c r="B25" i="10"/>
  <c r="B26" i="10"/>
  <c r="C25" i="10"/>
  <c r="L25" i="10"/>
  <c r="H25" i="10"/>
  <c r="G25" i="10"/>
  <c r="F25" i="10"/>
  <c r="C26" i="10"/>
  <c r="N14" i="10"/>
  <c r="M11" i="7"/>
  <c r="M9" i="7" s="1"/>
  <c r="M30" i="7" s="1"/>
  <c r="H15" i="5"/>
  <c r="C6" i="3"/>
  <c r="C29" i="3"/>
  <c r="H10" i="6"/>
  <c r="C97" i="3"/>
  <c r="B49" i="5"/>
  <c r="H49" i="5"/>
  <c r="H9" i="6"/>
  <c r="L10" i="6"/>
  <c r="H30" i="6"/>
  <c r="C36" i="2"/>
  <c r="B9" i="5" s="1"/>
  <c r="B37" i="5"/>
  <c r="C10" i="7" s="1"/>
  <c r="C9" i="7" s="1"/>
  <c r="H25" i="5" l="1"/>
  <c r="J11" i="7"/>
  <c r="J9" i="7" s="1"/>
  <c r="B45" i="5"/>
  <c r="K11" i="7"/>
  <c r="K9" i="7" s="1"/>
  <c r="N9" i="7" s="1"/>
  <c r="C88" i="3"/>
  <c r="F17" i="1" s="1"/>
  <c r="I30" i="6"/>
  <c r="L30" i="6" s="1"/>
  <c r="L9" i="6"/>
  <c r="C23" i="1"/>
  <c r="C22" i="1" s="1"/>
  <c r="E10" i="17"/>
  <c r="F17" i="12"/>
  <c r="C14" i="7"/>
  <c r="B14" i="7"/>
  <c r="C26" i="7"/>
  <c r="D17" i="13"/>
  <c r="C39" i="5" s="1"/>
  <c r="D10" i="17"/>
  <c r="D17" i="14"/>
  <c r="D39" i="5" s="1"/>
  <c r="D19" i="7" s="1"/>
  <c r="D18" i="7" s="1"/>
  <c r="C83" i="3"/>
  <c r="E10" i="16"/>
  <c r="F10" i="17"/>
  <c r="E10" i="14"/>
  <c r="D10" i="14"/>
  <c r="D35" i="5" s="1"/>
  <c r="B19" i="7" s="1"/>
  <c r="F10" i="14"/>
  <c r="E17" i="14"/>
  <c r="F17" i="14"/>
  <c r="D10" i="13"/>
  <c r="C35" i="5" s="1"/>
  <c r="F10" i="13"/>
  <c r="E10" i="13"/>
  <c r="F10" i="16"/>
  <c r="D17" i="16"/>
  <c r="E39" i="5" s="1"/>
  <c r="D23" i="7" s="1"/>
  <c r="D22" i="7" s="1"/>
  <c r="E17" i="12"/>
  <c r="D14" i="7"/>
  <c r="D26" i="7"/>
  <c r="O28" i="7"/>
  <c r="I16" i="7"/>
  <c r="O16" i="7" s="1"/>
  <c r="C84" i="3"/>
  <c r="D10" i="16"/>
  <c r="D23" i="16" s="1"/>
  <c r="E17" i="16"/>
  <c r="D17" i="17"/>
  <c r="F39" i="5" s="1"/>
  <c r="F17" i="17"/>
  <c r="E17" i="13"/>
  <c r="F17" i="13"/>
  <c r="D17" i="12"/>
  <c r="B39" i="5" s="1"/>
  <c r="D10" i="12"/>
  <c r="B35" i="5" s="1"/>
  <c r="B10" i="7" s="1"/>
  <c r="F10" i="12"/>
  <c r="E10" i="12"/>
  <c r="E23" i="12" s="1"/>
  <c r="I26" i="7"/>
  <c r="B43" i="5"/>
  <c r="H43" i="5" s="1"/>
  <c r="C61" i="2"/>
  <c r="G9" i="5"/>
  <c r="C9" i="1"/>
  <c r="F14" i="1"/>
  <c r="F12" i="1" s="1"/>
  <c r="C23" i="5"/>
  <c r="C8" i="2"/>
  <c r="C7" i="2" s="1"/>
  <c r="B13" i="5"/>
  <c r="B7" i="5"/>
  <c r="C8" i="1"/>
  <c r="G19" i="6"/>
  <c r="M19" i="6" s="1"/>
  <c r="B18" i="6"/>
  <c r="C10" i="6"/>
  <c r="C9" i="6" s="1"/>
  <c r="H9" i="5"/>
  <c r="G14" i="6"/>
  <c r="M14" i="6" s="1"/>
  <c r="C13" i="6"/>
  <c r="G15" i="6"/>
  <c r="M15" i="6" s="1"/>
  <c r="G7" i="5"/>
  <c r="B26" i="7"/>
  <c r="C85" i="3"/>
  <c r="E17" i="17"/>
  <c r="E23" i="17" s="1"/>
  <c r="F17" i="16"/>
  <c r="K15" i="7"/>
  <c r="K14" i="7" s="1"/>
  <c r="K13" i="7" s="1"/>
  <c r="G47" i="5"/>
  <c r="H47" i="5" s="1"/>
  <c r="G37" i="5"/>
  <c r="C58" i="2"/>
  <c r="F9" i="1" s="1"/>
  <c r="C45" i="5"/>
  <c r="I15" i="7"/>
  <c r="E10" i="7"/>
  <c r="E9" i="7" s="1"/>
  <c r="E30" i="7" s="1"/>
  <c r="H41" i="5"/>
  <c r="H37" i="5"/>
  <c r="C60" i="2"/>
  <c r="F11" i="1" s="1"/>
  <c r="D26" i="10"/>
  <c r="E26" i="10" s="1"/>
  <c r="F26" i="10" s="1"/>
  <c r="G26" i="10" s="1"/>
  <c r="H26" i="10" s="1"/>
  <c r="I26" i="10" s="1"/>
  <c r="J26" i="10" s="1"/>
  <c r="K26" i="10" s="1"/>
  <c r="L26" i="10" s="1"/>
  <c r="M26" i="10" s="1"/>
  <c r="N24" i="10"/>
  <c r="N25" i="10" s="1"/>
  <c r="N26" i="10" s="1"/>
  <c r="N23" i="7"/>
  <c r="J22" i="7"/>
  <c r="F35" i="5"/>
  <c r="N19" i="7"/>
  <c r="J18" i="7"/>
  <c r="O27" i="7"/>
  <c r="N26" i="7"/>
  <c r="J26" i="7"/>
  <c r="F23" i="14" l="1"/>
  <c r="G23" i="5"/>
  <c r="F23" i="12"/>
  <c r="C13" i="7"/>
  <c r="C30" i="7" s="1"/>
  <c r="O26" i="7"/>
  <c r="D23" i="14"/>
  <c r="E23" i="13"/>
  <c r="D23" i="13"/>
  <c r="N11" i="7"/>
  <c r="O11" i="7" s="1"/>
  <c r="K30" i="7"/>
  <c r="E35" i="5"/>
  <c r="B23" i="7" s="1"/>
  <c r="G39" i="5"/>
  <c r="D23" i="12"/>
  <c r="F29" i="5"/>
  <c r="C57" i="2"/>
  <c r="F8" i="1" s="1"/>
  <c r="C59" i="2"/>
  <c r="F10" i="1" s="1"/>
  <c r="F23" i="13"/>
  <c r="E23" i="16"/>
  <c r="E23" i="14"/>
  <c r="H39" i="5"/>
  <c r="D23" i="17"/>
  <c r="I14" i="7"/>
  <c r="F23" i="17"/>
  <c r="C81" i="3"/>
  <c r="C31" i="3" s="1"/>
  <c r="C30" i="3" s="1"/>
  <c r="C109" i="3" s="1"/>
  <c r="C111" i="3" s="1"/>
  <c r="D13" i="7"/>
  <c r="D30" i="7" s="1"/>
  <c r="F16" i="1"/>
  <c r="F15" i="1" s="1"/>
  <c r="D29" i="5"/>
  <c r="F23" i="16"/>
  <c r="B29" i="5"/>
  <c r="C30" i="6"/>
  <c r="E10" i="6"/>
  <c r="E9" i="6" s="1"/>
  <c r="E30" i="6" s="1"/>
  <c r="H13" i="5"/>
  <c r="C7" i="1"/>
  <c r="C6" i="1" s="1"/>
  <c r="C27" i="1" s="1"/>
  <c r="C55" i="2"/>
  <c r="G18" i="6"/>
  <c r="M18" i="6" s="1"/>
  <c r="B13" i="6"/>
  <c r="G13" i="6" s="1"/>
  <c r="M13" i="6" s="1"/>
  <c r="B10" i="6"/>
  <c r="B23" i="5"/>
  <c r="H7" i="5"/>
  <c r="G45" i="5"/>
  <c r="H45" i="5" s="1"/>
  <c r="J15" i="7"/>
  <c r="C29" i="5"/>
  <c r="E29" i="5"/>
  <c r="G35" i="5"/>
  <c r="B18" i="7"/>
  <c r="I19" i="7"/>
  <c r="I18" i="7" s="1"/>
  <c r="N18" i="7"/>
  <c r="N22" i="7"/>
  <c r="B9" i="7"/>
  <c r="I10" i="7"/>
  <c r="O10" i="7" s="1"/>
  <c r="H23" i="5" l="1"/>
  <c r="H27" i="5" s="1"/>
  <c r="F7" i="1"/>
  <c r="C56" i="2"/>
  <c r="C70" i="2" s="1"/>
  <c r="F6" i="1"/>
  <c r="F27" i="1" s="1"/>
  <c r="G10" i="6"/>
  <c r="M10" i="6" s="1"/>
  <c r="B9" i="6"/>
  <c r="C72" i="2"/>
  <c r="C112" i="3" s="1"/>
  <c r="C114" i="3" s="1"/>
  <c r="J14" i="7"/>
  <c r="J13" i="7" s="1"/>
  <c r="J30" i="7" s="1"/>
  <c r="N30" i="7" s="1"/>
  <c r="N15" i="7"/>
  <c r="G29" i="5"/>
  <c r="H29" i="5" s="1"/>
  <c r="H33" i="5" s="1"/>
  <c r="H35" i="5"/>
  <c r="I9" i="7"/>
  <c r="O19" i="7"/>
  <c r="O18" i="7" s="1"/>
  <c r="B22" i="7"/>
  <c r="B13" i="7" s="1"/>
  <c r="B30" i="7" s="1"/>
  <c r="I23" i="7"/>
  <c r="G9" i="6" l="1"/>
  <c r="M9" i="6" s="1"/>
  <c r="B30" i="6"/>
  <c r="G30" i="6" s="1"/>
  <c r="M30" i="6" s="1"/>
  <c r="N14" i="7"/>
  <c r="N13" i="7" s="1"/>
  <c r="O15" i="7"/>
  <c r="O14" i="7" s="1"/>
  <c r="P18" i="7"/>
  <c r="P13" i="7" s="1"/>
  <c r="P30" i="7" s="1"/>
  <c r="O9" i="7"/>
  <c r="I22" i="7"/>
  <c r="I13" i="7" s="1"/>
  <c r="I30" i="7" s="1"/>
  <c r="O30" i="7" s="1"/>
  <c r="O23" i="7"/>
  <c r="O22" i="7" s="1"/>
  <c r="O13" i="7" s="1"/>
</calcChain>
</file>

<file path=xl/sharedStrings.xml><?xml version="1.0" encoding="utf-8"?>
<sst xmlns="http://schemas.openxmlformats.org/spreadsheetml/2006/main" count="1053" uniqueCount="656">
  <si>
    <t>1. melléklet</t>
  </si>
  <si>
    <t xml:space="preserve">Zamárdi Város Önkormányzatának </t>
  </si>
  <si>
    <t>ezer Ft-ban</t>
  </si>
  <si>
    <t>B1-B7</t>
  </si>
  <si>
    <t xml:space="preserve">A. Költségvetési bevételek </t>
  </si>
  <si>
    <t>I. Működési költségvetési bevételek</t>
  </si>
  <si>
    <t>B1</t>
  </si>
  <si>
    <t>1.Működési célú támogatások államháztartáson belülről</t>
  </si>
  <si>
    <t>B3</t>
  </si>
  <si>
    <t>2. Közhatalmi bevételek</t>
  </si>
  <si>
    <t>B4</t>
  </si>
  <si>
    <t>3. Működési bevételek</t>
  </si>
  <si>
    <t>B6</t>
  </si>
  <si>
    <t>4. Működési célú átvett pénzeszközök</t>
  </si>
  <si>
    <t>II. Felhalmozási költségvetési bevételek</t>
  </si>
  <si>
    <t>B2</t>
  </si>
  <si>
    <t>1. Felhalmozási célú támogatások államháztartáson belülről</t>
  </si>
  <si>
    <t>B5</t>
  </si>
  <si>
    <t>2. Felhalmozási bevételek</t>
  </si>
  <si>
    <t>B7</t>
  </si>
  <si>
    <t>3. Felhalmozási célú átvett pénzeszközök</t>
  </si>
  <si>
    <t>B8</t>
  </si>
  <si>
    <t>B. Finanszírozási bevételek</t>
  </si>
  <si>
    <t>1. Belföldi finanszírozás bevételei</t>
  </si>
  <si>
    <t xml:space="preserve">1.1. Előző év költségvetési maradványának igénybevétele (belső finanszírozás) </t>
  </si>
  <si>
    <t>Működési célú maradvány</t>
  </si>
  <si>
    <t>Felhalmozási célú maradvány</t>
  </si>
  <si>
    <t>2. Költségvetési hiány külső finanszírozására szolgáló eszközök</t>
  </si>
  <si>
    <t>Bevételek összesen</t>
  </si>
  <si>
    <t>K1-K8</t>
  </si>
  <si>
    <t xml:space="preserve">A. Költségvetési kiadások </t>
  </si>
  <si>
    <t xml:space="preserve">I. Működési költségvetési kiadások </t>
  </si>
  <si>
    <t>K1</t>
  </si>
  <si>
    <t>1. Személyi juttatások</t>
  </si>
  <si>
    <t>K2</t>
  </si>
  <si>
    <t>2.  Munkaadókat terhelő járulékok és szociális hozzájárulási adó</t>
  </si>
  <si>
    <t>K3</t>
  </si>
  <si>
    <t>3. Dologi kiadások</t>
  </si>
  <si>
    <t>K4</t>
  </si>
  <si>
    <t>4. Ellátottak pénzbeli juttatásai</t>
  </si>
  <si>
    <t>K5</t>
  </si>
  <si>
    <t>5. Egyéb működési célú kiadások</t>
  </si>
  <si>
    <t xml:space="preserve">II. Felhalmozási költségvetési kiadások </t>
  </si>
  <si>
    <t>K6</t>
  </si>
  <si>
    <t>1. Beruházások</t>
  </si>
  <si>
    <t>K7</t>
  </si>
  <si>
    <t>2. Felújítások</t>
  </si>
  <si>
    <t>K8</t>
  </si>
  <si>
    <t>3. Egyéb felhalmozási célú kiadások</t>
  </si>
  <si>
    <t>3.1. Felhalmozási célú tartalék</t>
  </si>
  <si>
    <t>K9</t>
  </si>
  <si>
    <t>B. Finanszírozási kiadások</t>
  </si>
  <si>
    <t>1. Belföldi finanszírozás kiadásai</t>
  </si>
  <si>
    <t>K914</t>
  </si>
  <si>
    <t>ÁHB megelőlegezések visszafizetése</t>
  </si>
  <si>
    <t>2. Külföldi finanszírozás kiadásai</t>
  </si>
  <si>
    <t>Kiadások összesen</t>
  </si>
  <si>
    <t>2. melléklet</t>
  </si>
  <si>
    <t xml:space="preserve">                                                                                              </t>
  </si>
  <si>
    <t>Működési bevételek - kiadások</t>
  </si>
  <si>
    <t>A. Működési költségvetési bevételek</t>
  </si>
  <si>
    <t>I. Működési célú támogatások államháztartáson belülről</t>
  </si>
  <si>
    <t>B11</t>
  </si>
  <si>
    <t>1. Önkormányzatok működési támogatásai</t>
  </si>
  <si>
    <t>B111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</si>
  <si>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</si>
  <si>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</si>
  <si>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</si>
  <si>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</si>
  <si>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</si>
  <si>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</si>
  <si>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</si>
  <si>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</si>
  <si>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</si>
  <si>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</si>
  <si>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</si>
  <si>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>B112</t>
  </si>
  <si>
    <t xml:space="preserve">1.2. Települési önkormányzatok egyes köznevelési feladatainak támogatása </t>
  </si>
  <si>
    <t>B113</t>
  </si>
  <si>
    <t xml:space="preserve">1.3. Települési önkormányzatok szociális gyermekjóléti és gyermekétkeztetési  feladatainak támogatása </t>
  </si>
  <si>
    <t xml:space="preserve">                        Házi segítségnyújtás </t>
  </si>
  <si>
    <t xml:space="preserve">                        Család és Gyermekjóléti Szolgálat </t>
  </si>
  <si>
    <r>
      <t xml:space="preserve">                        Gyermekétkeztetés - elismert dolgozók bértámogatása</t>
    </r>
    <r>
      <rPr>
        <sz val="8"/>
        <rFont val="Times New Roman"/>
        <family val="1"/>
        <charset val="238"/>
      </rPr>
      <t xml:space="preserve"> </t>
    </r>
  </si>
  <si>
    <t xml:space="preserve">                        Gyermekétkeztetés - üzemeltetési támogatás</t>
  </si>
  <si>
    <t>B114</t>
  </si>
  <si>
    <t xml:space="preserve">1.4. Települési önkormányzatok kulturális feladatainak támogatása </t>
  </si>
  <si>
    <t>B16</t>
  </si>
  <si>
    <t>2.1. OEP finanszírozás (védőnői szolgálat)</t>
  </si>
  <si>
    <t>II. Közhatalmi bevételek</t>
  </si>
  <si>
    <t>B34</t>
  </si>
  <si>
    <t>1. Vagyoni típusú adók</t>
  </si>
  <si>
    <t xml:space="preserve">1.1. Építményadó </t>
  </si>
  <si>
    <t>B351</t>
  </si>
  <si>
    <t>2. Értékesítési és forgalmi adók</t>
  </si>
  <si>
    <t>2.1 Iparűzési adó</t>
  </si>
  <si>
    <t>B354</t>
  </si>
  <si>
    <t>3. Gépjárműadó (40 %-a)</t>
  </si>
  <si>
    <t>B355</t>
  </si>
  <si>
    <t xml:space="preserve">4. Egyéb áruhasználati és szolgáltatási adók </t>
  </si>
  <si>
    <t xml:space="preserve">4.1. Idegenforgalmi adó tartózkodás után </t>
  </si>
  <si>
    <t>B36</t>
  </si>
  <si>
    <t>5. Egyéb közhatalmi bevételek (igazgatási szolgáltatási díj, bírságok)</t>
  </si>
  <si>
    <t>III. Működési bevételek</t>
  </si>
  <si>
    <t>IV. Működési célú átvett pénzeszközök</t>
  </si>
  <si>
    <t>1.  Belföldi finanszírozás bevételei</t>
  </si>
  <si>
    <t>1. Előző év működési célú maradvány igénybevétele (belső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</si>
  <si>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</si>
  <si>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</si>
  <si>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</si>
  <si>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</si>
  <si>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</si>
  <si>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</si>
  <si>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</si>
  <si>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>I. Belföldi finanszírozás kiadásai</t>
  </si>
  <si>
    <t>Működési kiadások összesen</t>
  </si>
  <si>
    <t>Működési költségvetés egyenlege</t>
  </si>
  <si>
    <t>3. melléklet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</si>
  <si>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</si>
  <si>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</si>
  <si>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</si>
  <si>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</si>
  <si>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</si>
  <si>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</si>
  <si>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>B51</t>
  </si>
  <si>
    <t xml:space="preserve">1. Immateriális javak értékesítése </t>
  </si>
  <si>
    <t>B52</t>
  </si>
  <si>
    <t>B53</t>
  </si>
  <si>
    <t>3. Egyéb tárgyi eszközök értékesítése</t>
  </si>
  <si>
    <t>B54</t>
  </si>
  <si>
    <t>4. Részesedések értékesítése</t>
  </si>
  <si>
    <t>B55</t>
  </si>
  <si>
    <t xml:space="preserve">5. Részesedések megszűnéséhez kapcsolódó bevételek </t>
  </si>
  <si>
    <t>III. Felhalmozási célú átvett pénzeszközök</t>
  </si>
  <si>
    <t>B74</t>
  </si>
  <si>
    <t>1. Felhalmozási célú visszatérítendő támogatások, kölcsönök visszatérülése Áht-n kívülről</t>
  </si>
  <si>
    <t>1. Előző év felhalmozási célú maradvány igénybevétele (belső finanszírozás)</t>
  </si>
  <si>
    <t>2. Felhalmozási célú hitel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</si>
  <si>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</si>
  <si>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</si>
  <si>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</si>
  <si>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</si>
  <si>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</si>
  <si>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</si>
  <si>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</si>
  <si>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</si>
  <si>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</si>
  <si>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</si>
  <si>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2.3. Óvoda</t>
  </si>
  <si>
    <t>2.4. Tourinform Iroda, Közösségi Ház és Városi Könyvtár</t>
  </si>
  <si>
    <t xml:space="preserve">2.5. Háziorvosi szolgálat (önkormányzati kormányzati funkció) </t>
  </si>
  <si>
    <t>2.6. Védőnői szolgálat (önkormányzati kormányzati funkció)</t>
  </si>
  <si>
    <t>II. Felújítások</t>
  </si>
  <si>
    <t>1. Önkormányzati felújítások</t>
  </si>
  <si>
    <t>1.1. Európai Uniós támogatásból megvalósuló felújítások</t>
  </si>
  <si>
    <t>1.2. Saját forrásból megvalósítandó felújítások</t>
  </si>
  <si>
    <t>Útburkolat felújítások*</t>
  </si>
  <si>
    <t>2. Intézményi felújítás</t>
  </si>
  <si>
    <t>III. Egyéb felhalmozási célú kiadások</t>
  </si>
  <si>
    <t>1. Felhalmozási célú tartalék</t>
  </si>
  <si>
    <t>Felhalmozási kiadások összesen</t>
  </si>
  <si>
    <t>Felhalmozási költségvetés egyenlege</t>
  </si>
  <si>
    <t>egyenleg</t>
  </si>
  <si>
    <t>*Útburkolat felújítások</t>
  </si>
  <si>
    <t>4. melléklet</t>
  </si>
  <si>
    <t xml:space="preserve">Zamárdi Város Önkormányzata </t>
  </si>
  <si>
    <t>Működési célú támogatások, pénzeszközátadások</t>
  </si>
  <si>
    <t>Petőfi Sportegyesület támogatása</t>
  </si>
  <si>
    <t>Civil szervezetek működési támogatása</t>
  </si>
  <si>
    <t>Magyar Máltai Szeretetszolgálat Egyesület</t>
  </si>
  <si>
    <t>Zamárdi Egészségőr Egyesület</t>
  </si>
  <si>
    <t>Nők a Balatonért Közhasznú Egyesület</t>
  </si>
  <si>
    <t>Zamárdi Vitorlás és Vízimentő Egyesület</t>
  </si>
  <si>
    <t>Fehérgyűrű Közhasznú Egyesület</t>
  </si>
  <si>
    <t>„Berkenye Zamárdi Alkotókör” Egyesület</t>
  </si>
  <si>
    <t>Nyári művészeti tábor (Színjáték Drámastúdió Közkereseti Társaság)</t>
  </si>
  <si>
    <t>Kézműves foglalkozások a Közösségi Házban (Bodrogi Éva)</t>
  </si>
  <si>
    <t xml:space="preserve">Lurkók Vitorlára, "Zamárdió" Parti programok (Váci Autó SE) </t>
  </si>
  <si>
    <t xml:space="preserve">Zenepaviloni programok (Bácska utcai vállalkozók) </t>
  </si>
  <si>
    <t>Balaton Fejlesztési Tanács (Mozdulj Balaton programsorozat)</t>
  </si>
  <si>
    <t xml:space="preserve">Fogorvosi körzet támogatása (Leder Dental Kft) </t>
  </si>
  <si>
    <t xml:space="preserve">Siófoki Állatvédő Alapítvány </t>
  </si>
  <si>
    <t>Dél Balatoni Szennyvízelvezetés és Tisztítás Megvalósítását Célzó Önkormányzati Társulásnak fizetendő működési hozzájár.</t>
  </si>
  <si>
    <t>Egyéb működési célú kiadások összesen</t>
  </si>
  <si>
    <t>5. melléklet</t>
  </si>
  <si>
    <t>Bevételek / kiadások</t>
  </si>
  <si>
    <t>Önkormányzat</t>
  </si>
  <si>
    <t>Intézmények</t>
  </si>
  <si>
    <t>Intézmények 
összesen</t>
  </si>
  <si>
    <t>Önkormányzat 
mindösszesen</t>
  </si>
  <si>
    <t>Polgármesteri
 hivatal</t>
  </si>
  <si>
    <t>GAMESZ</t>
  </si>
  <si>
    <t xml:space="preserve">Óvoda </t>
  </si>
  <si>
    <t>Tourinform Iroda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</si>
  <si>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</si>
  <si>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</si>
  <si>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</si>
  <si>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</si>
  <si>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bevételek</t>
  </si>
  <si>
    <t>Finanszírozási bevételek</t>
  </si>
  <si>
    <t>Előző évi maradvány</t>
  </si>
  <si>
    <t xml:space="preserve">Intézményfinanszírozás </t>
  </si>
  <si>
    <t xml:space="preserve">Bevételek összesen </t>
  </si>
  <si>
    <t xml:space="preserve">Bevételek nettósítva összesen </t>
  </si>
  <si>
    <t>Intézményfinanszírozás</t>
  </si>
  <si>
    <t>Kiadások nettósítva összesen</t>
  </si>
  <si>
    <t>Személyi juttatások</t>
  </si>
  <si>
    <t>Munkaadókat terhelő jár., szoc.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</si>
  <si>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</si>
  <si>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</si>
  <si>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</si>
  <si>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</si>
  <si>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</si>
  <si>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</si>
  <si>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</si>
  <si>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Tartalékok (működési + felhalmozási célú)</t>
  </si>
  <si>
    <t xml:space="preserve"> </t>
  </si>
  <si>
    <t>6. melléklet</t>
  </si>
  <si>
    <t>Működési célú támogatások áht-on belülről</t>
  </si>
  <si>
    <t>Működési célú átvett pénzeszköz</t>
  </si>
  <si>
    <t>Összesen</t>
  </si>
  <si>
    <t>Felhalmozási célú támogatások áht-on belülről</t>
  </si>
  <si>
    <t xml:space="preserve"> Felhalmozási bevételek</t>
  </si>
  <si>
    <t>Felhalmozási célú átvett pénzeszközök</t>
  </si>
  <si>
    <t>Felhalmozási célú 
maradvány</t>
  </si>
  <si>
    <t xml:space="preserve">Kötelező </t>
  </si>
  <si>
    <t xml:space="preserve">Önként vállalt </t>
  </si>
  <si>
    <t>Államigazgatási</t>
  </si>
  <si>
    <t>Polgármesteri Hivatal</t>
  </si>
  <si>
    <t xml:space="preserve">GAMESZ </t>
  </si>
  <si>
    <t>Óvoda</t>
  </si>
  <si>
    <t>Önkormányzat
mindösszesen</t>
  </si>
  <si>
    <t>7. melléklet</t>
  </si>
  <si>
    <t>Önkormányzat/
intézmények/feladatok szerinti bontásban</t>
  </si>
  <si>
    <t>Létszám</t>
  </si>
  <si>
    <t>Engedély
ezett
 létszám</t>
  </si>
  <si>
    <t>Működési kiadások</t>
  </si>
  <si>
    <t>Felhalmozási kiadások</t>
  </si>
  <si>
    <t>Költségvetési kiadások összesen</t>
  </si>
  <si>
    <t>Munkaadókat terhelő járulékok és szociális hozzájárulási adó</t>
  </si>
  <si>
    <t>Finanszírozási kiadások (belföldi finanszírozás kiadásai)</t>
  </si>
  <si>
    <t>Működési célú tartalék</t>
  </si>
  <si>
    <t>Beruházás</t>
  </si>
  <si>
    <t>Felújítás</t>
  </si>
  <si>
    <t>Egyéb felhalmozási célú kiadás</t>
  </si>
  <si>
    <t>Felhalmozási célú tartalék</t>
  </si>
  <si>
    <t>közfoglalkoztatottak létszáma (önkormányzat)</t>
  </si>
  <si>
    <t>közfoglalkoztatottak létszáma PMH</t>
  </si>
  <si>
    <t>közfoglalkoztatottak létszáma GAMESZ</t>
  </si>
  <si>
    <t>közfoglalkoztatottak létszáma összesen</t>
  </si>
  <si>
    <t>Az önkormányzat önként vállalt feladatai</t>
  </si>
  <si>
    <t>1. Testvérvárosi és partnervárosi kapcsolatok szervezése, külföldi önkormányzatokkal való együttműködés.</t>
  </si>
  <si>
    <t>2. A város hivatalos honlapjának fenntartása.</t>
  </si>
  <si>
    <t>3. Időszaki lap megjelentetése.</t>
  </si>
  <si>
    <t>4. Helyi televíziós műsorszolgáltatás megrendelése.</t>
  </si>
  <si>
    <t>5. Közterület-felügyelet létrehozása a Polgármesteri Hivatalban.</t>
  </si>
  <si>
    <t>6. Egyes helyi fejlesztési feladatok megvalósítása európai uniós támogatással, a megvalósított projektek és a projektekhez kapcsolódóan tett vállalások fenntartása.</t>
  </si>
  <si>
    <t>7. Egyesületek, alapítványok, egyházak és további lakossági önszerveződő közösségek tevékenységének segítése, támogatása, az együttműködés biztosítása, Városi Közösségi ház működtetése, fejlesztése.</t>
  </si>
  <si>
    <t>8. A helytörténeti emlékek gyűjtésének és gondozásának, helytörténeti gyűjtemény fenntartásának támogatása.</t>
  </si>
  <si>
    <t>9. Városi rendezvények és kulturális programok szervezése, lebonyolítása, helyszíneinek biztosítása és folyamatos fejlesztése.</t>
  </si>
  <si>
    <t>10. Szilárd hulladék szelektív gyűjtésének szervezése, zöldhulladék gyűjtése és ártalmatlanítása.</t>
  </si>
  <si>
    <t>8. melléklet</t>
  </si>
  <si>
    <t>Zamárdi Város Önkormányzatának  több éves kihatással járó feladatai</t>
  </si>
  <si>
    <t>Zamárdi Város Önkormányzatának többéves kihatással járó feladatai</t>
  </si>
  <si>
    <t>Összes kiadás</t>
  </si>
  <si>
    <t>-</t>
  </si>
  <si>
    <t>3. Egyéb felhalmozási kiadások</t>
  </si>
  <si>
    <t>9. melléklet</t>
  </si>
  <si>
    <t>Az Európai Uniós forrásból finanszírozott programok, projektek</t>
  </si>
  <si>
    <t>Az Ávr. rendelet 24. § (1) bekezdés a) és a bd) pontja rögzíti, hogy az önkormányzat kiadásai tekintetében a költségvetés tartalmazza elkülönítetten az EU-s forrásból finanszírozott támogatással megvalósuló programok, projektek kiadásait és bevételeit, valamint a helyi önkormányzat ilyen projektekhez történő hozzájárulásait.</t>
  </si>
  <si>
    <t>Források</t>
  </si>
  <si>
    <t>Saját erő</t>
  </si>
  <si>
    <t>Források összesen:</t>
  </si>
  <si>
    <t>Kiadások, költségek</t>
  </si>
  <si>
    <t>10. melléklet</t>
  </si>
  <si>
    <t>Megnevezés</t>
  </si>
  <si>
    <t>Jan.</t>
  </si>
  <si>
    <t>Febr.</t>
  </si>
  <si>
    <t>Márc.</t>
  </si>
  <si>
    <t>Ápr.</t>
  </si>
  <si>
    <t>Május</t>
  </si>
  <si>
    <t>Jún.</t>
  </si>
  <si>
    <t>Júl.</t>
  </si>
  <si>
    <t>Aug.</t>
  </si>
  <si>
    <t>Szept.</t>
  </si>
  <si>
    <t>Okt.</t>
  </si>
  <si>
    <t>Nov.</t>
  </si>
  <si>
    <t>Dec.</t>
  </si>
  <si>
    <t xml:space="preserve"> Működési célú átvett pénzeszközök</t>
  </si>
  <si>
    <t xml:space="preserve">   Bevételek összesen</t>
  </si>
  <si>
    <t xml:space="preserve">   Kiadások összesen</t>
  </si>
  <si>
    <t>Havi egyenleg</t>
  </si>
  <si>
    <t>Göngyölített egyenleg</t>
  </si>
  <si>
    <t>11. melléklet</t>
  </si>
  <si>
    <t>Saját bevételek és az adósságot keletkeztető ügyletekből és kezességvállalásokból fennálló kötelezettségek aránya</t>
  </si>
  <si>
    <t>Sor-szám</t>
  </si>
  <si>
    <t>1.</t>
  </si>
  <si>
    <t>Helyi adók, települési adók</t>
  </si>
  <si>
    <t>2.</t>
  </si>
  <si>
    <t>Osztalékok, koncessziós díjak, hozambevételek</t>
  </si>
  <si>
    <t>3.</t>
  </si>
  <si>
    <t>Díjak, pótlékok, bírságok</t>
  </si>
  <si>
    <t>4.</t>
  </si>
  <si>
    <t>Tárgyi eszközök, immateriális javak, vagyoni értékű jog értékesítése, vagyonhasznosításból származó bevétel</t>
  </si>
  <si>
    <t>5.</t>
  </si>
  <si>
    <t>Részvények, részesedések értékesítése</t>
  </si>
  <si>
    <t>6.</t>
  </si>
  <si>
    <t>Vállalat értékesítéséből, privatizációból származó bevételek</t>
  </si>
  <si>
    <t>7.</t>
  </si>
  <si>
    <t>Kezesség-, illetve garanciavállalással kapcsolatos megtérülés</t>
  </si>
  <si>
    <t>8.</t>
  </si>
  <si>
    <t>Saját bevételek (1+…+7)</t>
  </si>
  <si>
    <t>9.</t>
  </si>
  <si>
    <t>Saját bevételek (8. sor) 50 %-a</t>
  </si>
  <si>
    <t>10.</t>
  </si>
  <si>
    <t>Előző év(ek)ben keletkezett fizetési kötelezettség (11+…+18)</t>
  </si>
  <si>
    <t>11.</t>
  </si>
  <si>
    <t>Hitelből eredő fizetési kötelezettség</t>
  </si>
  <si>
    <t>12.</t>
  </si>
  <si>
    <t>Kölcsönből eredő fizetési kötelezettség</t>
  </si>
  <si>
    <t>13.</t>
  </si>
  <si>
    <t>Hitelviszonyt megtestesítő értékpapírból eredő fizetési kötelezettség</t>
  </si>
  <si>
    <t>14.</t>
  </si>
  <si>
    <t>Adott váltóból eredő fizetési kötelezettség</t>
  </si>
  <si>
    <t>15.</t>
  </si>
  <si>
    <t>Pénzügyi lízingből eredő fizetési kötelezettség</t>
  </si>
  <si>
    <t>16.</t>
  </si>
  <si>
    <t>Halasztott fizetés, részletfizetés fizetési kötelezettsége</t>
  </si>
  <si>
    <t>17.</t>
  </si>
  <si>
    <t>Szerződésben kikötött visszavásárlási kötelezettség</t>
  </si>
  <si>
    <t>18.</t>
  </si>
  <si>
    <t>Kezesség-, és garanciavállalásból eredő fizetési kötelezettség</t>
  </si>
  <si>
    <t>19.</t>
  </si>
  <si>
    <t>Tárgyévben keletkezett illetve keletkező, tárgyévet terhelő fizetési kötelezettség (20+…+27)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</si>
  <si>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</si>
  <si>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</si>
  <si>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</si>
  <si>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</si>
  <si>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</si>
  <si>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</si>
  <si>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</si>
  <si>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</si>
  <si>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</si>
  <si>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Fizetési kötelezettség összesen (10+19)</t>
  </si>
  <si>
    <t>29.</t>
  </si>
  <si>
    <t>Fizetési kötelezettséggel csökkentett saját bevétel (9-28)</t>
  </si>
  <si>
    <t>Rovat</t>
  </si>
  <si>
    <t>Kiadások</t>
  </si>
  <si>
    <t>011130 Önk. és önk.-i hivatalok 
jogalkotói és ált. igazgatási tevékenysége</t>
  </si>
  <si>
    <t>K11</t>
  </si>
  <si>
    <t>Foglalkoztatottak személyi juttatásai</t>
  </si>
  <si>
    <t>Egyéb költségtérítés (védőszemüveg juttatás)</t>
  </si>
  <si>
    <t>K12</t>
  </si>
  <si>
    <t>Polgármester cafeteria</t>
  </si>
  <si>
    <t>Személyi juttatások összesen</t>
  </si>
  <si>
    <t>Munkaadót terhelő járulékok és szociális hozzájárulási adó</t>
  </si>
  <si>
    <t>K 31</t>
  </si>
  <si>
    <t>Készletbeszerzés</t>
  </si>
  <si>
    <t>K 311</t>
  </si>
  <si>
    <t>K 312</t>
  </si>
  <si>
    <t>Üzemeltetési anyagok</t>
  </si>
  <si>
    <t>Festékpatron</t>
  </si>
  <si>
    <t>Munkaruha</t>
  </si>
  <si>
    <t>K 32</t>
  </si>
  <si>
    <t>Kommunikációs szolgáltatások</t>
  </si>
  <si>
    <t>K 321</t>
  </si>
  <si>
    <t>K 322</t>
  </si>
  <si>
    <t>K 33</t>
  </si>
  <si>
    <t>Szolgáltatási kiadások</t>
  </si>
  <si>
    <t>K 331</t>
  </si>
  <si>
    <t>K 332</t>
  </si>
  <si>
    <t>K 333</t>
  </si>
  <si>
    <t>K 334</t>
  </si>
  <si>
    <t>K 335</t>
  </si>
  <si>
    <t>K 336</t>
  </si>
  <si>
    <t>K 337</t>
  </si>
  <si>
    <t>Egyéb szolgáltatások</t>
  </si>
  <si>
    <t>K 34</t>
  </si>
  <si>
    <t>Kiküldetések, reklám- és propagandakiadások</t>
  </si>
  <si>
    <t>K 341</t>
  </si>
  <si>
    <t xml:space="preserve">     Kiküldetések </t>
  </si>
  <si>
    <t>K 342</t>
  </si>
  <si>
    <t xml:space="preserve">     Reklám- és propagandakiadások </t>
  </si>
  <si>
    <t>K 35</t>
  </si>
  <si>
    <t>Különféle befizetések és egyéb dologi kiadások</t>
  </si>
  <si>
    <t>K 351</t>
  </si>
  <si>
    <t xml:space="preserve">    Működési célú előzetesen felszámított ÁFA</t>
  </si>
  <si>
    <t>K 355</t>
  </si>
  <si>
    <t xml:space="preserve">    Egyéb dologi kiadások</t>
  </si>
  <si>
    <t xml:space="preserve">K3 </t>
  </si>
  <si>
    <t>Dologi kiadások összesen</t>
  </si>
  <si>
    <t xml:space="preserve">K4 </t>
  </si>
  <si>
    <t xml:space="preserve">K5 </t>
  </si>
  <si>
    <t xml:space="preserve">Egyéb működési célú kiadások </t>
  </si>
  <si>
    <t>Működési célú kiadások összesen</t>
  </si>
  <si>
    <t xml:space="preserve">K6 </t>
  </si>
  <si>
    <t>Létszám (fő)</t>
  </si>
  <si>
    <t>011220 Adó-, vám- és jövedéki igazgatás</t>
  </si>
  <si>
    <t>031030 Közterület-felügyelet</t>
  </si>
  <si>
    <t>Béren kívüli juttatás (cafeteria)</t>
  </si>
  <si>
    <t>Közlekedési költségtérítés (munkába járás)</t>
  </si>
  <si>
    <t>Egyéb költségtérítés (bankszámla hozzájárulás)</t>
  </si>
  <si>
    <t>Foglak. Egyéb személyi juttatás (szabadságmegváltás)</t>
  </si>
  <si>
    <t>Szociális támogatások (temetési segély)</t>
  </si>
  <si>
    <t>Külső személyi juttatások</t>
  </si>
  <si>
    <t>Szakmai anyagok beszerzése (könyv, folyóirat, napilap, egyéb)</t>
  </si>
  <si>
    <t>Nyomtatvány, papír, irodaszer</t>
  </si>
  <si>
    <t>Üzemanyag (KKM)</t>
  </si>
  <si>
    <t>Egyéb anyagbeszerzés</t>
  </si>
  <si>
    <t>Informatikai szolgáltatások igénybevétele</t>
  </si>
  <si>
    <t xml:space="preserve">     Közüzemi díjak</t>
  </si>
  <si>
    <t xml:space="preserve">     Vásárolt élelmezés</t>
  </si>
  <si>
    <t xml:space="preserve">     Karbantartási, kisjavítási szolgáltatások</t>
  </si>
  <si>
    <t xml:space="preserve">     Közvetített szolgáltatások</t>
  </si>
  <si>
    <t xml:space="preserve">     Szakmai tevékenységet segítő szolgáltatások</t>
  </si>
  <si>
    <t xml:space="preserve">        Továbbképzés, oktatás</t>
  </si>
  <si>
    <t>Tanulmányi kirándulás, csapatépítés</t>
  </si>
  <si>
    <t xml:space="preserve">Foglalkozás egészségügyi vizsgálat </t>
  </si>
  <si>
    <t xml:space="preserve">     Egyéb szolgáltatások</t>
  </si>
  <si>
    <t>Postaköltség</t>
  </si>
  <si>
    <t xml:space="preserve">Bankköltség </t>
  </si>
  <si>
    <t>Biztosítási díjak (KKM, segédmotor)</t>
  </si>
  <si>
    <t>Iratkezelési szolgáltatás, iratrendezés</t>
  </si>
  <si>
    <t xml:space="preserve">Munka és tűzvédelmi szolg. díj </t>
  </si>
  <si>
    <t>Beruházások (tárgyi eszköz beszerzés)</t>
  </si>
  <si>
    <t>Kisértékű tárgyi eszközök Irodai bútor, porszívó, hűtő stb.)</t>
  </si>
  <si>
    <t xml:space="preserve">Informatikai eszközök </t>
  </si>
  <si>
    <t>Eho (cafeteria1,19*14%)</t>
  </si>
  <si>
    <t>Eho (telefon 1,19*27%)</t>
  </si>
  <si>
    <t>Tisztítószer</t>
  </si>
  <si>
    <t>13. melléklet</t>
  </si>
  <si>
    <t>Zamárdi Polgármesteri Hivatal 2016. évi költségvetési kiadásainak részletezése kormányzati funkciók szerint</t>
  </si>
  <si>
    <t>2016. évi eredeti előirányzat</t>
  </si>
  <si>
    <t>041237 Közfoglalkoztatás</t>
  </si>
  <si>
    <t>011130 Képviselő-testület, bizottságok működése</t>
  </si>
  <si>
    <t>Köztisztviselők illetménye, illetménykiegészítése 21 fő</t>
  </si>
  <si>
    <t>Fizikai alkalmazottak  illetménye, illetménykiegészítése 2 fő</t>
  </si>
  <si>
    <t>Normatív jutalom (2015. évet érintő)</t>
  </si>
  <si>
    <t>Egyéb természetbeni juttatás  (2015. évet érintő)</t>
  </si>
  <si>
    <t>Megbízási díj (saját dolgozónak)</t>
  </si>
  <si>
    <t>Polgármester illetménye</t>
  </si>
  <si>
    <t>Alpolgármester illetménye</t>
  </si>
  <si>
    <t>Költségtérítés (polgármester,alpolgármester)+pm bankszámla hozzájár.</t>
  </si>
  <si>
    <t>Képviselői, bizottsági tagi tiszteletdíjak</t>
  </si>
  <si>
    <t>Reprezentáció (köztisztviselői nap, helyszíni ellenőrzések, Kt ülések)</t>
  </si>
  <si>
    <t>Szociális hozzájárulási adó (27%)</t>
  </si>
  <si>
    <t>Munkáltatót terhelő szja (1,19*15%)</t>
  </si>
  <si>
    <t>Karácsonyi dísz</t>
  </si>
  <si>
    <t>Informatikai eszközök karbantartása (Team Comp Kft. )</t>
  </si>
  <si>
    <t>Opten jogtár előfizetési díj</t>
  </si>
  <si>
    <t>Kommunáldata Kft (szálláshely, telephely eng, műk.eng. program karbantartás, adóbevall. )</t>
  </si>
  <si>
    <t>Pénzügyi Tájékoztató Iroda vagyonnyilatkozat nyilv. prog. szoftver haszn.díj</t>
  </si>
  <si>
    <t>Abacus Kft (winszoc program karbantartás 2015. IV. negyedévi)</t>
  </si>
  <si>
    <t xml:space="preserve">FloridoNet Webstúdió ebnyilvántartó program </t>
  </si>
  <si>
    <t xml:space="preserve">Vizuál regiszter licenszdíj és üzemeltetés </t>
  </si>
  <si>
    <t>Internet előfzetési díj</t>
  </si>
  <si>
    <t>Egyéb kommunikációs szolgáltatások (telefon, riasztó)</t>
  </si>
  <si>
    <t xml:space="preserve">     Bérleti és lízingdíjak (szőnyeg, kávégép)</t>
  </si>
  <si>
    <t>Saldo konzultáció, szakmai nap</t>
  </si>
  <si>
    <t>Saldo tagdíj</t>
  </si>
  <si>
    <t>KKM autópályadíj</t>
  </si>
  <si>
    <t xml:space="preserve">KKM cégautóadó </t>
  </si>
  <si>
    <t>Füstjelző kiépítése tervek</t>
  </si>
  <si>
    <t>K31</t>
  </si>
  <si>
    <t>K32</t>
  </si>
  <si>
    <t>K33</t>
  </si>
  <si>
    <t>K34</t>
  </si>
  <si>
    <t>K35</t>
  </si>
  <si>
    <t xml:space="preserve">Különféle befizetések és egyéb dologi kiadások 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</si>
  <si>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</si>
  <si>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</si>
  <si>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</si>
  <si>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</si>
  <si>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Telekadó mentesség, kedvezmény m2 alapján</t>
  </si>
  <si>
    <t>Idegenforgalmi adó kedvezmény elő- utószezonban</t>
  </si>
  <si>
    <t>Egyéb nyújtott kedvezmény vagy kölcsön elengedésének összege</t>
  </si>
  <si>
    <t>Közvetett támogatások</t>
  </si>
  <si>
    <t>2018. évi eredeti előirányzat</t>
  </si>
  <si>
    <t>Fuss Zamárdiért (Zamárdi Egészségőr Egyesület)</t>
  </si>
  <si>
    <t>Magyar Vöröskereszt Egyesület</t>
  </si>
  <si>
    <t>Tálos Ágota- VIII. Zamárdi Művésztelep és Kiállítás, Nyitott műtermi alkotónap</t>
  </si>
  <si>
    <t>2. Felhalmozási célú pénzeszközátadás</t>
  </si>
  <si>
    <t>2.1. Zamárdi Szabadstrandi fejlesztések támogatás</t>
  </si>
  <si>
    <t xml:space="preserve">3. Egyéb működési célú támogatások bevételei államháztartáson belülről </t>
  </si>
  <si>
    <t>Zamárdi Polgárőr Egyesület (A helyi közbiztonság javításának támogatása címen kapott támogatás továbbadása)</t>
  </si>
  <si>
    <t>Pályázatírás, pályázati tervezések</t>
  </si>
  <si>
    <t>Szamárkő közvilágítás kiépítése</t>
  </si>
  <si>
    <t>Tóközi utca közvilágítás bővítés</t>
  </si>
  <si>
    <t>Beruházások (eszközbeszerzés)</t>
  </si>
  <si>
    <t>Dologi kiadások (szakmai tevékenységhez kapcs. szolg. költségei)</t>
  </si>
  <si>
    <t>Munkaadókat terhelő járulékok és szociális hozzájárulási adó (projektmenedzsment foglalkoztatást terhelő adók, járulékok)</t>
  </si>
  <si>
    <t>Személyi juttatások (projektmenedzsment munkabér)</t>
  </si>
  <si>
    <t>- ebből támogatási előleg</t>
  </si>
  <si>
    <t xml:space="preserve">EU-s forrás </t>
  </si>
  <si>
    <t>A támogatás intenzitása: 100 %</t>
  </si>
  <si>
    <t>Projekt költségek elszámolhatóságának kezdő időpontja: 2014.01.01.</t>
  </si>
  <si>
    <t>Projekt megvalósításának kezdete: 2017.07.01.</t>
  </si>
  <si>
    <t>Dologi kiadások (nyilvánosság, szakmai tevékenységhez kapcs. szolg. költségei)</t>
  </si>
  <si>
    <t>Projekt költségek elszámolhatóságának kezdő időpontja:  2014.01.01.</t>
  </si>
  <si>
    <t>Projekt megvalósításának kezdete: 2017.07.01.</t>
  </si>
  <si>
    <t>1.1. TOP-3.2.1-15-S01-2016-00006 "Fekete István Általános Iskola energetikai korszerűsítése" pályázat</t>
  </si>
  <si>
    <t>1.2. TOP-1.2.1-15-SO1-2016-00010 "Többfunkciós kiállító és bemutatótér létrehozása Zamárdiban" pályázat</t>
  </si>
  <si>
    <t>1.1.1. TOP-3.2.1-15-S01-2016-00006 "Fekete István Általános Iskola energetikai korszerűsítése" pályázat</t>
  </si>
  <si>
    <t>1.1.2. TOP-1.2.1-15-SO1-2016-00010 "Többfunkciós kiállító és bemutatótér létrehozása Zamárdiban" pályázat</t>
  </si>
  <si>
    <t>1.1.3. TOP-1.1.3-15-SO1-2016-00004 "Helyi termelők helyi piacra jutásának támogatása Zamárdiban" pályázat</t>
  </si>
  <si>
    <t>előző évi pénzmaradvány</t>
  </si>
  <si>
    <t>Zamárdi Településfejlesztési Koncepciójának és Településrendezési Eszközeinek felülvizsgálata a Környezeti értékeléssel és az Örökségvédelmi Hatástanulmánnyal 93/2017. (III.27.) KT hat.</t>
  </si>
  <si>
    <t>3.2.Felhalmozási célú pénzeszközátadás</t>
  </si>
  <si>
    <t>B116</t>
  </si>
  <si>
    <t>1.5. Elszámolásból származó bevételek</t>
  </si>
  <si>
    <t>2.6. Balaton Fejlesztési Tanács Rose fesztivál rendezvény támogatás (Tourinform Iroda)</t>
  </si>
  <si>
    <t>2.2. OEP finanszírozás (2017. január hó háziorvosi alapellátás)</t>
  </si>
  <si>
    <t>2.4.  Közfoglalkoztatás támogatása SMJH Munkaügyi Kirendeltségtől (Gamesz)</t>
  </si>
  <si>
    <t>1.2. Telekadó</t>
  </si>
  <si>
    <t>Rétföldi utcai közvilágítás bővítése</t>
  </si>
  <si>
    <t>11. Idegenforgalmi, turisztika-fejlesztési tevékenység, a tourinform iroda működtetése.</t>
  </si>
  <si>
    <t>1.3. TOP-1.1.3-16-SO1-2017-00005 "Helyi termelők helyi piacra jutásának támogatása Zamárdiban" pályázat</t>
  </si>
  <si>
    <t>Projekt fizikai befejezésének tervezett napja: 2019.08.31.</t>
  </si>
  <si>
    <t>A záró kifizetési igénylés benyújtásának határideje: 2019.11.29.</t>
  </si>
  <si>
    <t>Projekt megvalósításának kezdete: 2018.02.15.</t>
  </si>
  <si>
    <t>- ebből támogatási előleg (100%)</t>
  </si>
  <si>
    <r>
      <t xml:space="preserve">EU-s projekt neve, azonosítója: </t>
    </r>
    <r>
      <rPr>
        <sz val="12"/>
        <rFont val="Times New Roman"/>
        <family val="1"/>
        <charset val="238"/>
      </rPr>
      <t>TOP-3.2.1-15-S01-2016-00006 "Fekete István Általános Iskola energetikai korszerűsítése"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</si>
  <si>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TOP-1.2.1-15-SO1-2016-00010 "Többfunkciós kiállító és bemutatótér létrehozása Zamárdiban"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</si>
  <si>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TOP-1.1.3-16-SO1-2017-00005 "Helyi piac fejlesztése Zamárdiban" pályázat</t>
    </r>
  </si>
  <si>
    <t>Intézmények, szolgálati lakások felújítása (Fő u. 105-106. tetőjavítás, erkélyburk. szolgálati lakás felújítás, Kossuth L. u. 16. pótmunkák)</t>
  </si>
  <si>
    <t>2019. évi működési bevételei és kiadásai</t>
  </si>
  <si>
    <t>2019. évi eredeti előirányzat</t>
  </si>
  <si>
    <t>1.1.6. Polgármester illetmény támogatása</t>
  </si>
  <si>
    <t xml:space="preserve">                        A települési önkormányzatok szociális feladatainak egyéb támogatása</t>
  </si>
  <si>
    <t>2019. évi működési célú támogatásai, pénzeszközátadásai</t>
  </si>
  <si>
    <t>XX. Balatonkör kerékpártúra (Balatonkör Sportegyesület)</t>
  </si>
  <si>
    <t>Pümkösdölés a Jegenye téren (Bandi 2000 Bt)</t>
  </si>
  <si>
    <t>Helyi értékek-helyi alkotók 2019. évi kulturális támogatás „Berkenye Zamárdi Alkotókör” Egyesület</t>
  </si>
  <si>
    <t>Fehér Imre alkotótábor</t>
  </si>
  <si>
    <t>Nők a Balatonért Közhasznú Egyesület Kulturális és szakmai programok</t>
  </si>
  <si>
    <t>Református Egyházközség Zamárdi (kerítés és szennyvíz elvezetés felújítása)</t>
  </si>
  <si>
    <t>Svert Kupa Vitorlás Egyesület- IV. Svert Kupa 2019</t>
  </si>
  <si>
    <t>Tálos Ágota- 3 Napos Akció Festészet a Zamárdi rajzkörben</t>
  </si>
  <si>
    <t>Tarr Péter saját könyv megjelenése</t>
  </si>
  <si>
    <t>Zamárdi Női Kar 2019. évi működési támogatása</t>
  </si>
  <si>
    <t>Zamárdi Női Kar 2019. évi kulturális porgramok</t>
  </si>
  <si>
    <t xml:space="preserve"> Ft-ban</t>
  </si>
  <si>
    <t>I. és II. sz háziorvosi körzet 2019. évi támogatása</t>
  </si>
  <si>
    <t>DBRHÖT 2019 tagdíj</t>
  </si>
  <si>
    <t xml:space="preserve">Siófoki Tankerületi Központnak a 2019. tanév művészeti oktatás térítési díj és tandíj összege </t>
  </si>
  <si>
    <t xml:space="preserve">2019. évi kulturális programokhoz, rendezvényekhez nyújtott támogatás (civil szervezeteknek, vállalkozásoknak, háztartásoknak) </t>
  </si>
  <si>
    <t>Rákóczi Szövettség</t>
  </si>
  <si>
    <t>Berzsenyi Dániel Irodalmi és Művészeti társaság</t>
  </si>
  <si>
    <t>I. sz háziorvosi körzet 2018. évi támogatása (Unatrév Kft.)</t>
  </si>
  <si>
    <t>Akácfa utcai csatorna</t>
  </si>
  <si>
    <t>Endrédi u. Fő u. és Rétföldi közötti szakaszon ároklefedés + járda engedélyezési díj</t>
  </si>
  <si>
    <t>Energiatakarékossági terv végrehajtása</t>
  </si>
  <si>
    <t>Fekete István Általános Iskola térvilágítási hálózat kiépítése</t>
  </si>
  <si>
    <t>Fekete István Általános Iskola osztályterem kialakítás</t>
  </si>
  <si>
    <t>Fekete I. Ált. Isk. konyha nyílászáró csere</t>
  </si>
  <si>
    <t>Felsőpincesor közvilágítás tervezése, építése</t>
  </si>
  <si>
    <t>Fogorvosi rendelőbe új fogászati szék</t>
  </si>
  <si>
    <t>Harcsa u. Vízibázis közművek + kapubejáró</t>
  </si>
  <si>
    <t>Honvéd u. tervezése</t>
  </si>
  <si>
    <t>Jegenye tér Ustrzyki Dolne emlékpark kiviteli terv, építés</t>
  </si>
  <si>
    <t>Jelzőlámpák korszerűsítése</t>
  </si>
  <si>
    <t>Keszeg és Kilátó utca között a 30m-es parti sávban Lidó tervezése + engedélyezése</t>
  </si>
  <si>
    <t>Kikötő fejlesztésével kapcsolatos koncepció terv</t>
  </si>
  <si>
    <t>Kilátó díszkivilágítás</t>
  </si>
  <si>
    <t>Kiss E. átépítése korszerűsítése a Leiningen és Eötvös utcák közötti szakaszon + közvilágítás terv és kivitelezés</t>
  </si>
  <si>
    <t>Kiss E. u. Sirály társasház előtti parkoló murvás bővítése</t>
  </si>
  <si>
    <t xml:space="preserve">Közbiztonsági kamerák </t>
  </si>
  <si>
    <t>Mobil ház bejárat és sétány összekötése díszburkolattal</t>
  </si>
  <si>
    <t>Mobil ház terasz bővítés</t>
  </si>
  <si>
    <t xml:space="preserve">Mobil ház 2019. évet terhelő utolsó részlet </t>
  </si>
  <si>
    <t xml:space="preserve">Orgona u. tervezés </t>
  </si>
  <si>
    <t>Rendezvény téren lévő faházak tetőszerkezetének átépítésére, javítására + 5 db új faház vásárlására, térkövezés faházak környezetében, és Kossuth L. u. becsatlakozásánál, valamint a színpad alatt új térkövezés készítése kb: 50 m2</t>
  </si>
  <si>
    <t>Siófoki u. autóbuszmegállónál járda és telekhatárok közötti terület térkövezése + hirdetőtábla + pad kihelyezés</t>
  </si>
  <si>
    <t>Sirály Hotel mellett térvilágítás kiépítése ( 3db )</t>
  </si>
  <si>
    <t>Sport tér közvilágítás tervezés + kivitelezés</t>
  </si>
  <si>
    <t xml:space="preserve">Szakértői, műszaki ellenőri, tervezési feladatok: </t>
  </si>
  <si>
    <t>Szent I. utca tereprendezés</t>
  </si>
  <si>
    <t>Települési üdvözlő táblák. 2db</t>
  </si>
  <si>
    <r>
      <t>o</t>
    </r>
    <r>
      <rPr>
        <sz val="7"/>
        <rFont val="Times New Roman"/>
        <family val="1"/>
        <charset val="238"/>
      </rPr>
      <t xml:space="preserve">   </t>
    </r>
    <r>
      <rPr>
        <i/>
        <sz val="11"/>
        <rFont val="Calibri"/>
        <family val="2"/>
        <charset val="238"/>
      </rPr>
      <t>Dessewffy 88-90. szám előtti aszfaltos burkolatú út szélén lévő süllyedés javítása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</si>
  <si>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>Fecske u. Vécsey utca és Knézich közötti szakaszának szilárd burkolattal történő kiépítése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</si>
  <si>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>Liliom u.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</si>
  <si>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>Folyó u. „K”-i oldal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</si>
  <si>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 xml:space="preserve">Knézich </t>
    </r>
    <r>
      <rPr>
        <i/>
        <sz val="11"/>
        <rFont val="Calibri"/>
        <family val="2"/>
        <charset val="238"/>
      </rPr>
      <t>Jegenye tértől „K”-re a már elkészült szakaszig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</si>
  <si>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>Fecske köz</t>
    </r>
  </si>
  <si>
    <t>Vadkacsa-sor járda tervezése</t>
  </si>
  <si>
    <t>Zamárdi – Villány nagyméretű táblák</t>
  </si>
  <si>
    <t xml:space="preserve">    Alsópincesor utca közvilágításkiépítése</t>
  </si>
  <si>
    <t>TOP-3.2.1-15-S01-2016-00006 "Fekete István Általános Iskola energetikai korszerűsítése" pályázat saját forrás</t>
  </si>
  <si>
    <t>TOP-1.2.1-15-SO1-2016-00010 "Többfunkciós kiállító és bemutatótér létrehozása Zamárdiban" pályázat saját forrás</t>
  </si>
  <si>
    <t>TOP-1.1.3-15-SO1-2016-00004 "Helyi termelők helyi piacra jutásának támogatása Zamárdiban" pályázat saját forrás</t>
  </si>
  <si>
    <t>Költségvetési bevételek</t>
  </si>
  <si>
    <t>Költségvetési kiadások</t>
  </si>
  <si>
    <t xml:space="preserve">2019. évi felhalmozási bevételei és kiadásai </t>
  </si>
  <si>
    <t>2019. évi összevont mérlege</t>
  </si>
  <si>
    <t>2.1. Ovi - Foci Közhasznú alapítvány</t>
  </si>
  <si>
    <t xml:space="preserve">Fekete I. Ált. Isk. néptáncosainak fellépő ruhái </t>
  </si>
  <si>
    <t>Zamárdi Város Önkormányzatának 2019. évi intézményi szintű bevételei, kiadásai, intézményfinanszírozása</t>
  </si>
  <si>
    <t>Ft-ban</t>
  </si>
  <si>
    <t>Rovat megnevezése</t>
  </si>
  <si>
    <t>Sorsz.</t>
  </si>
  <si>
    <t>Rovat száma</t>
  </si>
  <si>
    <t>Eredeti előirányzat</t>
  </si>
  <si>
    <t>Módosítás</t>
  </si>
  <si>
    <t>Módosított előirányzat</t>
  </si>
  <si>
    <t>1</t>
  </si>
  <si>
    <t>2</t>
  </si>
  <si>
    <t>3</t>
  </si>
  <si>
    <t>4</t>
  </si>
  <si>
    <t>5</t>
  </si>
  <si>
    <t>6</t>
  </si>
  <si>
    <t>Intézmény törzsszáma: 655655    Intézmény neve: ZAMÁRDI NAPKÖZIOTTHONOS ÓVODA</t>
  </si>
  <si>
    <t>Megye: MEGYESZAM   Település típus: TELEPULES_TIPUS   Szakág:          Szektor: 1251</t>
  </si>
  <si>
    <t>Költségvetés - 2019 - K1-K8. Költségvetési kiadások (01)</t>
  </si>
  <si>
    <t>Értéktípus: Forint</t>
  </si>
  <si>
    <t xml:space="preserve">Külső személyi juttatások </t>
  </si>
  <si>
    <t>Személyi juttatások (=1+2)</t>
  </si>
  <si>
    <t xml:space="preserve">Készletbeszerzés </t>
  </si>
  <si>
    <t xml:space="preserve">Szolgáltatási kiadások </t>
  </si>
  <si>
    <t>Dologi kiadások (=5+6+7+8+9)</t>
  </si>
  <si>
    <t xml:space="preserve">Ellátottak pénzbeli juttatásai </t>
  </si>
  <si>
    <t>Költségvetési kiadások (=3+4+10+11+12+13+14+15)</t>
  </si>
  <si>
    <t>Intézmény törzsszáma: 655622    Intézmény neve: ZAMÁRDI TOURINFORM IRODA, KÖZÖSSÉGI HÁZ ÉS VÁROSI KÖNYVTÁR</t>
  </si>
  <si>
    <t>Létszám (fő):</t>
  </si>
  <si>
    <t>Létszám (Fő)</t>
  </si>
  <si>
    <t>Intézmény törzsszáma: 397010    Intézmény neve: ZAMÁRDI POLGÁRMESTERI HIVATAL</t>
  </si>
  <si>
    <t>Intézmény törzsszáma: 731498    Intézmény neve: ZAMÁRDI VÁROS ÖNKORMÁNYZATA</t>
  </si>
  <si>
    <t>Megye: MEGYESZAM   Település típus: TELEPULES_TIPUS   Szakág:          Szektor: 1254</t>
  </si>
  <si>
    <t>2019. évi előirányzat</t>
  </si>
  <si>
    <t>II. sz. háziorvosi rendelő asszisztens bér támogatása 2019-ben</t>
  </si>
  <si>
    <t xml:space="preserve">  1. Működési célú visszatérítendő kölcsön visszafizetése (Parkolási Kft.)</t>
  </si>
  <si>
    <t>Hivatal</t>
  </si>
  <si>
    <t>2.2. Zamárdi teniszpálya tervezése</t>
  </si>
  <si>
    <t>Zamárdi teniszpálya tervezése</t>
  </si>
  <si>
    <t>2. Ingatlanok értékesítése (Szent István út déli oldal)</t>
  </si>
  <si>
    <t>Tartalék</t>
  </si>
  <si>
    <t>Római Katrolikus Plébánia Zamárdi orgona hangolása karbantartás</t>
  </si>
  <si>
    <t xml:space="preserve">2.2 Petőfi Sportegyesület támogatása (Tao- pályázathoz önrész) </t>
  </si>
  <si>
    <t>2.3. Zamárdi Plébánia kerítés építéséhez hozzájárulás</t>
  </si>
  <si>
    <t>Zamárdi Város Önkormányzatának 2019. évi bevételei kiemelt előirányzatonként, feladatonként</t>
  </si>
  <si>
    <t>2019. évi eredeti előirányzat (kiemelt előirányzatok)</t>
  </si>
  <si>
    <t xml:space="preserve">                      Ft-ban</t>
  </si>
  <si>
    <t>Zamárdi Város Önkormányzat 2019. évi bevétel-kiadási előirányzat-felhasználási ütemterve</t>
  </si>
  <si>
    <t>..../2019. (…...)  önkormányzati rendelet</t>
  </si>
  <si>
    <t>Zamárdi Város Önkormányzatának 2019. évi kiadásai intézményenként, kiemelt előirányzatonként, 
feladatonkénti bontásban</t>
  </si>
  <si>
    <t>1. Működési célú tartalék</t>
  </si>
  <si>
    <t xml:space="preserve">    2. Működési célú támogatások, pénzeszközátadások</t>
  </si>
  <si>
    <t xml:space="preserve">        1. Működési célú támogatások (civilek támogatása)</t>
  </si>
  <si>
    <t xml:space="preserve">    2. Működési célú visszatérítendő kölcsön nyújtása (Parkolási Kft.)</t>
  </si>
  <si>
    <t>5.1. Működési célú tartalék</t>
  </si>
  <si>
    <t>5.2. Működési célú támogatások, pénzeszközátadások</t>
  </si>
  <si>
    <t>2.4. Felhalmozási célú garancia- és kezességvállalásból származó kifizetés</t>
  </si>
  <si>
    <t>Projekt fizikai befejezésének tervezett napja: -</t>
  </si>
  <si>
    <t>A záró kifizetési igénylés benyújtásának határideje:-</t>
  </si>
  <si>
    <t>Projekt fizikai befejezésének tervezett napja: 2019.08.31</t>
  </si>
  <si>
    <t>A záró kifizetési igénylés benyújtásának határideje: 2019.09.30</t>
  </si>
  <si>
    <t>Fecske köz útfelújítása</t>
  </si>
  <si>
    <t>Szőlőhegyi utca járda építése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</si>
</sst>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F_t_-;\-* #,##0.00\ _F_t_-;_-* \-??\ _F_t_-;_-@_-"/>
    <numFmt numFmtId="165" formatCode="mmm\ d/"/>
    <numFmt numFmtId="166" formatCode="#,###"/>
    <numFmt numFmtId="167" formatCode="yyyy\-mm\-dd"/>
  </numFmts>
  <fonts count="57" x14ac:knownFonts="1"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Arial CE"/>
      <family val="2"/>
      <charset val="238"/>
    </font>
    <font>
      <sz val="10"/>
      <color indexed="53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1"/>
    </font>
    <font>
      <b/>
      <i/>
      <u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i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family val="2"/>
      <charset val="238"/>
    </font>
    <font>
      <strike/>
      <sz val="10"/>
      <name val="Times New Roman"/>
      <family val="1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1"/>
      <name val="Times New Roman"/>
      <family val="1"/>
      <charset val="1"/>
    </font>
    <font>
      <sz val="11"/>
      <name val="Calibri"/>
      <family val="2"/>
      <charset val="238"/>
    </font>
    <font>
      <sz val="11"/>
      <name val="Courier New"/>
      <family val="3"/>
      <charset val="238"/>
    </font>
    <font>
      <sz val="7"/>
      <name val="Times New Roman"/>
      <family val="1"/>
      <charset val="238"/>
    </font>
    <font>
      <i/>
      <sz val="11"/>
      <name val="Calibri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8"/>
      <name val="Arial CE"/>
      <family val="2"/>
      <charset val="238"/>
    </font>
    <font>
      <b/>
      <sz val="13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Arial CE"/>
      <family val="2"/>
      <charset val="238"/>
    </font>
    <font>
      <b/>
      <sz val="10"/>
      <name val="MS Sans Serif"/>
      <charset val="238"/>
    </font>
    <font>
      <sz val="10"/>
      <name val="MS Sans Serif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</borders>
  <cellStyleXfs count="12">
    <xf numFmtId="0" fontId="0" fillId="0" borderId="0"/>
    <xf numFmtId="164" fontId="37" fillId="0" borderId="0" applyFill="0" applyBorder="0" applyAlignment="0" applyProtection="0"/>
    <xf numFmtId="0" fontId="37" fillId="0" borderId="0"/>
    <xf numFmtId="0" fontId="1" fillId="0" borderId="0"/>
    <xf numFmtId="0" fontId="2" fillId="0" borderId="0"/>
    <xf numFmtId="0" fontId="37" fillId="0" borderId="0"/>
    <xf numFmtId="0" fontId="37" fillId="0" borderId="0"/>
    <xf numFmtId="0" fontId="3" fillId="0" borderId="0"/>
    <xf numFmtId="0" fontId="1" fillId="0" borderId="0"/>
    <xf numFmtId="0" fontId="37" fillId="0" borderId="0"/>
    <xf numFmtId="0" fontId="37" fillId="0" borderId="0"/>
    <xf numFmtId="0" fontId="37" fillId="0" borderId="0"/>
  </cellStyleXfs>
  <cellXfs count="477">
    <xf numFmtId="0" fontId="0" fillId="0" borderId="0" xfId="0"/>
    <xf numFmtId="0" fontId="4" fillId="0" borderId="0" xfId="0" applyFont="1"/>
    <xf numFmtId="0" fontId="5" fillId="2" borderId="0" xfId="0" applyFont="1" applyFill="1" applyBorder="1"/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6" fillId="2" borderId="0" xfId="0" applyFont="1" applyFill="1"/>
    <xf numFmtId="0" fontId="0" fillId="0" borderId="0" xfId="0" applyFont="1"/>
    <xf numFmtId="10" fontId="6" fillId="0" borderId="0" xfId="0" applyNumberFormat="1" applyFont="1"/>
    <xf numFmtId="0" fontId="8" fillId="0" borderId="0" xfId="0" applyFont="1"/>
    <xf numFmtId="0" fontId="10" fillId="0" borderId="0" xfId="0" applyFont="1"/>
    <xf numFmtId="0" fontId="12" fillId="0" borderId="0" xfId="0" applyFont="1" applyFill="1" applyBorder="1" applyAlignment="1">
      <alignment horizontal="left" vertical="center"/>
    </xf>
    <xf numFmtId="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6" fillId="0" borderId="0" xfId="0" applyFont="1" applyAlignment="1">
      <alignment horizontal="right"/>
    </xf>
    <xf numFmtId="3" fontId="8" fillId="0" borderId="0" xfId="0" applyNumberFormat="1" applyFont="1" applyFill="1" applyBorder="1" applyAlignment="1">
      <alignment horizontal="right" vertical="center" wrapText="1"/>
    </xf>
    <xf numFmtId="3" fontId="17" fillId="0" borderId="0" xfId="0" applyNumberFormat="1" applyFont="1"/>
    <xf numFmtId="3" fontId="16" fillId="0" borderId="0" xfId="0" applyNumberFormat="1" applyFont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9" fillId="0" borderId="0" xfId="0" applyFont="1"/>
    <xf numFmtId="3" fontId="0" fillId="0" borderId="0" xfId="0" applyNumberFormat="1"/>
    <xf numFmtId="3" fontId="9" fillId="0" borderId="0" xfId="0" applyNumberFormat="1" applyFont="1"/>
    <xf numFmtId="166" fontId="9" fillId="0" borderId="0" xfId="0" applyNumberFormat="1" applyFont="1"/>
    <xf numFmtId="166" fontId="9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Font="1" applyBorder="1"/>
    <xf numFmtId="3" fontId="4" fillId="0" borderId="0" xfId="0" applyNumberFormat="1" applyFont="1"/>
    <xf numFmtId="0" fontId="9" fillId="0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0" fillId="2" borderId="0" xfId="0" applyFill="1" applyBorder="1"/>
    <xf numFmtId="0" fontId="6" fillId="2" borderId="0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/>
    </xf>
    <xf numFmtId="0" fontId="22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right"/>
    </xf>
    <xf numFmtId="0" fontId="8" fillId="0" borderId="2" xfId="0" applyFont="1" applyBorder="1"/>
    <xf numFmtId="3" fontId="6" fillId="0" borderId="2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 vertical="center"/>
    </xf>
    <xf numFmtId="3" fontId="8" fillId="5" borderId="2" xfId="0" applyNumberFormat="1" applyFont="1" applyFill="1" applyBorder="1" applyAlignment="1">
      <alignment horizontal="right"/>
    </xf>
    <xf numFmtId="3" fontId="6" fillId="5" borderId="2" xfId="0" applyNumberFormat="1" applyFont="1" applyFill="1" applyBorder="1" applyAlignment="1">
      <alignment horizontal="right"/>
    </xf>
    <xf numFmtId="3" fontId="6" fillId="5" borderId="2" xfId="0" applyNumberFormat="1" applyFont="1" applyFill="1" applyBorder="1" applyAlignment="1">
      <alignment horizontal="right" vertical="center"/>
    </xf>
    <xf numFmtId="3" fontId="8" fillId="5" borderId="2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3" fontId="22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3" fontId="24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3" fontId="24" fillId="2" borderId="0" xfId="0" applyNumberFormat="1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right" vertical="center"/>
    </xf>
    <xf numFmtId="3" fontId="8" fillId="4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27" fillId="0" borderId="0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horizontal="right" vertical="center"/>
    </xf>
    <xf numFmtId="3" fontId="23" fillId="4" borderId="2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left" vertical="center"/>
    </xf>
    <xf numFmtId="3" fontId="8" fillId="0" borderId="2" xfId="1" applyNumberFormat="1" applyFont="1" applyFill="1" applyBorder="1" applyAlignment="1" applyProtection="1">
      <alignment horizontal="right" vertical="center"/>
    </xf>
    <xf numFmtId="3" fontId="8" fillId="0" borderId="5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 applyProtection="1">
      <alignment horizontal="right" vertical="center"/>
    </xf>
    <xf numFmtId="3" fontId="6" fillId="0" borderId="5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left" vertical="center" wrapText="1"/>
    </xf>
    <xf numFmtId="3" fontId="8" fillId="0" borderId="5" xfId="1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vertical="center"/>
    </xf>
    <xf numFmtId="0" fontId="12" fillId="0" borderId="2" xfId="0" applyFont="1" applyBorder="1"/>
    <xf numFmtId="0" fontId="8" fillId="0" borderId="2" xfId="0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horizontal="left" vertical="center" wrapText="1"/>
    </xf>
    <xf numFmtId="3" fontId="8" fillId="0" borderId="7" xfId="1" applyNumberFormat="1" applyFont="1" applyFill="1" applyBorder="1" applyAlignment="1" applyProtection="1">
      <alignment horizontal="right"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9" fillId="0" borderId="0" xfId="0" applyFont="1"/>
    <xf numFmtId="0" fontId="0" fillId="2" borderId="0" xfId="0" applyFont="1" applyFill="1"/>
    <xf numFmtId="0" fontId="29" fillId="2" borderId="0" xfId="0" applyFont="1" applyFill="1"/>
    <xf numFmtId="0" fontId="19" fillId="2" borderId="0" xfId="0" applyFont="1" applyFill="1"/>
    <xf numFmtId="0" fontId="29" fillId="2" borderId="0" xfId="0" applyFont="1" applyFill="1" applyAlignment="1">
      <alignment horizontal="right"/>
    </xf>
    <xf numFmtId="0" fontId="19" fillId="0" borderId="0" xfId="0" applyFont="1"/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4" fillId="4" borderId="9" xfId="0" applyFont="1" applyFill="1" applyBorder="1" applyAlignment="1">
      <alignment horizontal="center" vertical="center" wrapText="1"/>
    </xf>
    <xf numFmtId="3" fontId="14" fillId="4" borderId="10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/>
    <xf numFmtId="0" fontId="6" fillId="0" borderId="12" xfId="0" applyFont="1" applyBorder="1"/>
    <xf numFmtId="0" fontId="6" fillId="0" borderId="13" xfId="0" applyFont="1" applyBorder="1"/>
    <xf numFmtId="0" fontId="0" fillId="0" borderId="0" xfId="0" applyFont="1" applyFill="1" applyBorder="1"/>
    <xf numFmtId="0" fontId="6" fillId="0" borderId="14" xfId="0" applyFont="1" applyBorder="1"/>
    <xf numFmtId="3" fontId="6" fillId="0" borderId="2" xfId="0" applyNumberFormat="1" applyFont="1" applyBorder="1"/>
    <xf numFmtId="0" fontId="6" fillId="0" borderId="2" xfId="0" applyFont="1" applyBorder="1"/>
    <xf numFmtId="0" fontId="6" fillId="0" borderId="15" xfId="0" applyFont="1" applyBorder="1"/>
    <xf numFmtId="0" fontId="6" fillId="2" borderId="14" xfId="0" applyFont="1" applyFill="1" applyBorder="1"/>
    <xf numFmtId="3" fontId="6" fillId="2" borderId="2" xfId="0" applyNumberFormat="1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0" fontId="8" fillId="0" borderId="9" xfId="0" applyFont="1" applyBorder="1"/>
    <xf numFmtId="3" fontId="8" fillId="0" borderId="10" xfId="0" applyNumberFormat="1" applyFont="1" applyBorder="1"/>
    <xf numFmtId="3" fontId="8" fillId="0" borderId="16" xfId="0" applyNumberFormat="1" applyFont="1" applyBorder="1"/>
    <xf numFmtId="3" fontId="10" fillId="0" borderId="0" xfId="0" applyNumberFormat="1" applyFont="1" applyBorder="1"/>
    <xf numFmtId="3" fontId="29" fillId="0" borderId="0" xfId="0" applyNumberFormat="1" applyFont="1"/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left" vertical="center"/>
    </xf>
    <xf numFmtId="3" fontId="12" fillId="0" borderId="2" xfId="0" applyNumberFormat="1" applyFont="1" applyBorder="1"/>
    <xf numFmtId="3" fontId="14" fillId="0" borderId="15" xfId="0" applyNumberFormat="1" applyFont="1" applyBorder="1"/>
    <xf numFmtId="3" fontId="16" fillId="0" borderId="0" xfId="0" applyNumberFormat="1" applyFont="1" applyFill="1" applyBorder="1"/>
    <xf numFmtId="0" fontId="8" fillId="0" borderId="14" xfId="0" applyFont="1" applyBorder="1" applyAlignment="1">
      <alignment horizontal="right" vertical="center"/>
    </xf>
    <xf numFmtId="3" fontId="14" fillId="0" borderId="2" xfId="0" applyNumberFormat="1" applyFont="1" applyBorder="1"/>
    <xf numFmtId="3" fontId="15" fillId="0" borderId="0" xfId="0" applyNumberFormat="1" applyFont="1" applyFill="1" applyBorder="1"/>
    <xf numFmtId="0" fontId="6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3" fontId="14" fillId="2" borderId="21" xfId="0" applyNumberFormat="1" applyFont="1" applyFill="1" applyBorder="1"/>
    <xf numFmtId="3" fontId="14" fillId="2" borderId="22" xfId="0" applyNumberFormat="1" applyFont="1" applyFill="1" applyBorder="1"/>
    <xf numFmtId="3" fontId="0" fillId="2" borderId="0" xfId="0" applyNumberFormat="1" applyFill="1" applyBorder="1"/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2" fillId="0" borderId="2" xfId="0" applyFont="1" applyBorder="1" applyAlignment="1">
      <alignment vertical="center" wrapText="1"/>
    </xf>
    <xf numFmtId="0" fontId="33" fillId="0" borderId="2" xfId="0" applyFont="1" applyBorder="1"/>
    <xf numFmtId="3" fontId="33" fillId="0" borderId="2" xfId="0" applyNumberFormat="1" applyFont="1" applyBorder="1"/>
    <xf numFmtId="0" fontId="33" fillId="0" borderId="2" xfId="0" applyFont="1" applyBorder="1" applyAlignment="1">
      <alignment horizontal="justify" vertical="top" wrapText="1"/>
    </xf>
    <xf numFmtId="3" fontId="33" fillId="0" borderId="2" xfId="0" applyNumberFormat="1" applyFont="1" applyBorder="1" applyAlignment="1">
      <alignment vertical="center"/>
    </xf>
    <xf numFmtId="0" fontId="32" fillId="0" borderId="2" xfId="0" applyFont="1" applyBorder="1"/>
    <xf numFmtId="3" fontId="32" fillId="0" borderId="2" xfId="0" applyNumberFormat="1" applyFont="1" applyBorder="1"/>
    <xf numFmtId="0" fontId="32" fillId="0" borderId="2" xfId="0" applyFont="1" applyBorder="1" applyAlignment="1">
      <alignment wrapText="1"/>
    </xf>
    <xf numFmtId="3" fontId="32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horizontal="justify" vertical="top" wrapText="1"/>
    </xf>
    <xf numFmtId="0" fontId="37" fillId="0" borderId="0" xfId="6"/>
    <xf numFmtId="0" fontId="4" fillId="0" borderId="0" xfId="6" applyFont="1"/>
    <xf numFmtId="0" fontId="0" fillId="0" borderId="0" xfId="6" applyFont="1"/>
    <xf numFmtId="0" fontId="6" fillId="0" borderId="2" xfId="5" applyFont="1" applyFill="1" applyBorder="1" applyAlignment="1">
      <alignment horizontal="left" indent="1"/>
    </xf>
    <xf numFmtId="0" fontId="8" fillId="5" borderId="2" xfId="6" applyFont="1" applyFill="1" applyBorder="1"/>
    <xf numFmtId="0" fontId="37" fillId="0" borderId="0" xfId="5"/>
    <xf numFmtId="0" fontId="4" fillId="0" borderId="0" xfId="5" applyFont="1"/>
    <xf numFmtId="0" fontId="1" fillId="0" borderId="0" xfId="8"/>
    <xf numFmtId="0" fontId="37" fillId="2" borderId="0" xfId="5" applyFill="1"/>
    <xf numFmtId="0" fontId="6" fillId="2" borderId="0" xfId="5" applyFont="1" applyFill="1"/>
    <xf numFmtId="0" fontId="19" fillId="2" borderId="0" xfId="5" applyFont="1" applyFill="1" applyAlignment="1">
      <alignment horizontal="right"/>
    </xf>
    <xf numFmtId="0" fontId="34" fillId="2" borderId="0" xfId="5" applyFont="1" applyFill="1" applyAlignment="1">
      <alignment horizontal="center"/>
    </xf>
    <xf numFmtId="0" fontId="37" fillId="0" borderId="0" xfId="5" applyAlignment="1"/>
    <xf numFmtId="0" fontId="37" fillId="2" borderId="0" xfId="5" applyFill="1" applyAlignment="1"/>
    <xf numFmtId="0" fontId="35" fillId="2" borderId="0" xfId="5" applyFont="1" applyFill="1" applyBorder="1" applyAlignment="1">
      <alignment horizontal="center"/>
    </xf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Border="1"/>
    <xf numFmtId="0" fontId="8" fillId="0" borderId="2" xfId="5" applyFont="1" applyFill="1" applyBorder="1" applyAlignment="1">
      <alignment horizontal="left" vertical="center"/>
    </xf>
    <xf numFmtId="3" fontId="8" fillId="0" borderId="2" xfId="5" applyNumberFormat="1" applyFont="1" applyFill="1" applyBorder="1" applyAlignment="1">
      <alignment horizontal="right" vertical="center" wrapText="1"/>
    </xf>
    <xf numFmtId="0" fontId="13" fillId="0" borderId="0" xfId="5" applyFont="1"/>
    <xf numFmtId="0" fontId="6" fillId="0" borderId="2" xfId="5" applyFont="1" applyBorder="1"/>
    <xf numFmtId="3" fontId="6" fillId="0" borderId="2" xfId="5" applyNumberFormat="1" applyFont="1" applyBorder="1"/>
    <xf numFmtId="3" fontId="6" fillId="0" borderId="2" xfId="5" applyNumberFormat="1" applyFont="1" applyFill="1" applyBorder="1" applyAlignment="1">
      <alignment horizontal="right" vertical="center" wrapText="1"/>
    </xf>
    <xf numFmtId="3" fontId="6" fillId="0" borderId="2" xfId="5" applyNumberFormat="1" applyFont="1" applyFill="1" applyBorder="1"/>
    <xf numFmtId="0" fontId="8" fillId="0" borderId="2" xfId="8" applyFont="1" applyBorder="1"/>
    <xf numFmtId="0" fontId="8" fillId="0" borderId="2" xfId="8" applyFont="1" applyFill="1" applyBorder="1" applyAlignment="1">
      <alignment horizontal="left"/>
    </xf>
    <xf numFmtId="3" fontId="8" fillId="0" borderId="2" xfId="5" applyNumberFormat="1" applyFont="1" applyFill="1" applyBorder="1"/>
    <xf numFmtId="0" fontId="6" fillId="0" borderId="2" xfId="8" applyFont="1" applyBorder="1"/>
    <xf numFmtId="0" fontId="6" fillId="0" borderId="2" xfId="8" applyFont="1" applyFill="1" applyBorder="1" applyAlignment="1">
      <alignment horizontal="left" indent="1"/>
    </xf>
    <xf numFmtId="0" fontId="8" fillId="5" borderId="2" xfId="5" applyFont="1" applyFill="1" applyBorder="1"/>
    <xf numFmtId="3" fontId="8" fillId="5" borderId="2" xfId="5" applyNumberFormat="1" applyFont="1" applyFill="1" applyBorder="1" applyAlignment="1"/>
    <xf numFmtId="3" fontId="13" fillId="0" borderId="0" xfId="5" applyNumberFormat="1" applyFont="1"/>
    <xf numFmtId="0" fontId="8" fillId="0" borderId="2" xfId="5" applyFont="1" applyFill="1" applyBorder="1"/>
    <xf numFmtId="3" fontId="8" fillId="0" borderId="2" xfId="5" applyNumberFormat="1" applyFont="1" applyFill="1" applyBorder="1" applyAlignment="1"/>
    <xf numFmtId="3" fontId="6" fillId="0" borderId="2" xfId="5" applyNumberFormat="1" applyFont="1" applyFill="1" applyBorder="1" applyAlignment="1"/>
    <xf numFmtId="0" fontId="6" fillId="0" borderId="2" xfId="5" applyFont="1" applyFill="1" applyBorder="1" applyAlignment="1">
      <alignment horizontal="left" indent="2"/>
    </xf>
    <xf numFmtId="0" fontId="6" fillId="0" borderId="2" xfId="8" applyFont="1" applyFill="1" applyBorder="1" applyAlignment="1">
      <alignment horizontal="left" vertical="center" indent="2"/>
    </xf>
    <xf numFmtId="0" fontId="6" fillId="0" borderId="2" xfId="5" applyFont="1" applyFill="1" applyBorder="1"/>
    <xf numFmtId="0" fontId="6" fillId="0" borderId="2" xfId="5" applyFont="1" applyBorder="1" applyAlignment="1">
      <alignment horizontal="left" indent="2"/>
    </xf>
    <xf numFmtId="0" fontId="6" fillId="0" borderId="0" xfId="5" applyFont="1"/>
    <xf numFmtId="3" fontId="8" fillId="5" borderId="2" xfId="5" applyNumberFormat="1" applyFont="1" applyFill="1" applyBorder="1" applyAlignment="1">
      <alignment horizontal="right" vertical="center" wrapText="1"/>
    </xf>
    <xf numFmtId="3" fontId="8" fillId="5" borderId="2" xfId="5" applyNumberFormat="1" applyFont="1" applyFill="1" applyBorder="1"/>
    <xf numFmtId="0" fontId="36" fillId="5" borderId="2" xfId="5" applyFont="1" applyFill="1" applyBorder="1"/>
    <xf numFmtId="3" fontId="24" fillId="5" borderId="2" xfId="5" applyNumberFormat="1" applyFont="1" applyFill="1" applyBorder="1" applyAlignment="1"/>
    <xf numFmtId="0" fontId="6" fillId="5" borderId="2" xfId="5" applyFont="1" applyFill="1" applyBorder="1"/>
    <xf numFmtId="0" fontId="36" fillId="5" borderId="2" xfId="5" applyFont="1" applyFill="1" applyBorder="1" applyAlignment="1">
      <alignment horizontal="left"/>
    </xf>
    <xf numFmtId="0" fontId="24" fillId="0" borderId="2" xfId="5" applyFont="1" applyBorder="1" applyAlignment="1">
      <alignment horizontal="left"/>
    </xf>
    <xf numFmtId="0" fontId="6" fillId="0" borderId="0" xfId="5" applyFont="1" applyBorder="1"/>
    <xf numFmtId="3" fontId="37" fillId="0" borderId="0" xfId="5" applyNumberFormat="1"/>
    <xf numFmtId="0" fontId="0" fillId="0" borderId="0" xfId="5" applyFont="1" applyAlignment="1">
      <alignment horizontal="left" indent="1"/>
    </xf>
    <xf numFmtId="1" fontId="16" fillId="0" borderId="0" xfId="8" applyNumberFormat="1" applyFont="1"/>
    <xf numFmtId="0" fontId="9" fillId="0" borderId="0" xfId="8" applyFont="1"/>
    <xf numFmtId="3" fontId="22" fillId="0" borderId="0" xfId="5" applyNumberFormat="1" applyFont="1"/>
    <xf numFmtId="3" fontId="6" fillId="0" borderId="2" xfId="5" applyNumberFormat="1" applyFont="1" applyBorder="1" applyAlignment="1">
      <alignment horizontal="right"/>
    </xf>
    <xf numFmtId="0" fontId="6" fillId="0" borderId="2" xfId="8" applyFont="1" applyFill="1" applyBorder="1" applyAlignment="1">
      <alignment horizontal="left" vertical="center" wrapText="1" indent="2"/>
    </xf>
    <xf numFmtId="0" fontId="6" fillId="0" borderId="2" xfId="8" applyFont="1" applyFill="1" applyBorder="1" applyAlignment="1">
      <alignment horizontal="left" vertical="center" indent="2" shrinkToFit="1"/>
    </xf>
    <xf numFmtId="3" fontId="6" fillId="0" borderId="2" xfId="5" applyNumberFormat="1" applyFont="1" applyFill="1" applyBorder="1" applyAlignment="1">
      <alignment horizontal="right"/>
    </xf>
    <xf numFmtId="0" fontId="6" fillId="0" borderId="23" xfId="0" applyFont="1" applyBorder="1"/>
    <xf numFmtId="3" fontId="6" fillId="0" borderId="23" xfId="0" applyNumberFormat="1" applyFont="1" applyBorder="1"/>
    <xf numFmtId="0" fontId="0" fillId="9" borderId="23" xfId="0" applyFill="1" applyBorder="1"/>
    <xf numFmtId="0" fontId="6" fillId="0" borderId="23" xfId="0" applyFont="1" applyBorder="1" applyAlignment="1"/>
    <xf numFmtId="0" fontId="14" fillId="6" borderId="23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right" vertical="center"/>
    </xf>
    <xf numFmtId="0" fontId="6" fillId="7" borderId="23" xfId="0" applyFont="1" applyFill="1" applyBorder="1" applyAlignment="1"/>
    <xf numFmtId="0" fontId="6" fillId="0" borderId="12" xfId="0" applyFont="1" applyFill="1" applyBorder="1"/>
    <xf numFmtId="0" fontId="6" fillId="0" borderId="2" xfId="0" applyFont="1" applyFill="1" applyBorder="1"/>
    <xf numFmtId="3" fontId="8" fillId="0" borderId="10" xfId="0" applyNumberFormat="1" applyFont="1" applyFill="1" applyBorder="1"/>
    <xf numFmtId="0" fontId="6" fillId="10" borderId="12" xfId="0" applyFont="1" applyFill="1" applyBorder="1"/>
    <xf numFmtId="0" fontId="6" fillId="10" borderId="2" xfId="0" applyFont="1" applyFill="1" applyBorder="1"/>
    <xf numFmtId="3" fontId="8" fillId="10" borderId="10" xfId="0" applyNumberFormat="1" applyFont="1" applyFill="1" applyBorder="1"/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/>
    <xf numFmtId="3" fontId="0" fillId="0" borderId="0" xfId="0" applyNumberFormat="1" applyAlignment="1">
      <alignment horizontal="right"/>
    </xf>
    <xf numFmtId="3" fontId="6" fillId="0" borderId="24" xfId="0" applyNumberFormat="1" applyFont="1" applyFill="1" applyBorder="1" applyAlignment="1">
      <alignment horizontal="right"/>
    </xf>
    <xf numFmtId="3" fontId="6" fillId="0" borderId="24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/>
    </xf>
    <xf numFmtId="3" fontId="6" fillId="0" borderId="2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right" vertical="center"/>
    </xf>
    <xf numFmtId="3" fontId="6" fillId="0" borderId="26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3" fontId="6" fillId="5" borderId="28" xfId="0" applyNumberFormat="1" applyFont="1" applyFill="1" applyBorder="1" applyAlignment="1">
      <alignment horizontal="right"/>
    </xf>
    <xf numFmtId="3" fontId="8" fillId="5" borderId="28" xfId="0" applyNumberFormat="1" applyFont="1" applyFill="1" applyBorder="1" applyAlignment="1">
      <alignment horizontal="right"/>
    </xf>
    <xf numFmtId="0" fontId="8" fillId="5" borderId="12" xfId="0" applyFont="1" applyFill="1" applyBorder="1" applyAlignment="1">
      <alignment horizontal="left" vertical="center"/>
    </xf>
    <xf numFmtId="3" fontId="8" fillId="5" borderId="12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center"/>
    </xf>
    <xf numFmtId="3" fontId="6" fillId="0" borderId="23" xfId="0" applyNumberFormat="1" applyFont="1" applyFill="1" applyBorder="1" applyAlignment="1">
      <alignment horizontal="right"/>
    </xf>
    <xf numFmtId="0" fontId="8" fillId="5" borderId="23" xfId="0" applyFont="1" applyFill="1" applyBorder="1" applyAlignment="1">
      <alignment horizontal="left" vertical="center" wrapText="1"/>
    </xf>
    <xf numFmtId="3" fontId="8" fillId="5" borderId="23" xfId="0" applyNumberFormat="1" applyFont="1" applyFill="1" applyBorder="1" applyAlignment="1">
      <alignment horizontal="right"/>
    </xf>
    <xf numFmtId="3" fontId="6" fillId="5" borderId="23" xfId="0" applyNumberFormat="1" applyFont="1" applyFill="1" applyBorder="1" applyAlignment="1">
      <alignment horizontal="right"/>
    </xf>
    <xf numFmtId="0" fontId="6" fillId="5" borderId="23" xfId="0" applyFont="1" applyFill="1" applyBorder="1" applyAlignment="1">
      <alignment horizontal="right" vertical="center"/>
    </xf>
    <xf numFmtId="0" fontId="32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" fontId="4" fillId="2" borderId="0" xfId="0" applyNumberFormat="1" applyFont="1" applyFill="1" applyBorder="1"/>
    <xf numFmtId="3" fontId="39" fillId="2" borderId="0" xfId="0" applyNumberFormat="1" applyFont="1" applyFill="1" applyBorder="1"/>
    <xf numFmtId="3" fontId="40" fillId="2" borderId="0" xfId="0" applyNumberFormat="1" applyFont="1" applyFill="1" applyBorder="1"/>
    <xf numFmtId="3" fontId="39" fillId="0" borderId="0" xfId="0" applyNumberFormat="1" applyFont="1"/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vertical="center"/>
    </xf>
    <xf numFmtId="0" fontId="42" fillId="0" borderId="0" xfId="0" applyFont="1"/>
    <xf numFmtId="0" fontId="41" fillId="0" borderId="0" xfId="0" applyFont="1" applyFill="1" applyAlignment="1" applyProtection="1">
      <alignment horizontal="right"/>
    </xf>
    <xf numFmtId="0" fontId="26" fillId="0" borderId="23" xfId="0" applyFont="1" applyFill="1" applyBorder="1" applyAlignment="1" applyProtection="1">
      <alignment vertical="center"/>
    </xf>
    <xf numFmtId="0" fontId="26" fillId="0" borderId="23" xfId="0" applyFont="1" applyFill="1" applyBorder="1" applyAlignment="1" applyProtection="1">
      <alignment horizontal="center" vertical="center"/>
    </xf>
    <xf numFmtId="49" fontId="41" fillId="0" borderId="23" xfId="0" applyNumberFormat="1" applyFont="1" applyFill="1" applyBorder="1" applyAlignment="1" applyProtection="1">
      <alignment horizontal="left" vertical="center" indent="1"/>
    </xf>
    <xf numFmtId="3" fontId="41" fillId="0" borderId="23" xfId="0" applyNumberFormat="1" applyFont="1" applyFill="1" applyBorder="1" applyAlignment="1" applyProtection="1">
      <alignment vertical="center"/>
      <protection locked="0"/>
    </xf>
    <xf numFmtId="49" fontId="26" fillId="0" borderId="23" xfId="0" applyNumberFormat="1" applyFont="1" applyFill="1" applyBorder="1" applyAlignment="1" applyProtection="1">
      <alignment vertical="center"/>
    </xf>
    <xf numFmtId="3" fontId="26" fillId="0" borderId="23" xfId="0" applyNumberFormat="1" applyFont="1" applyFill="1" applyBorder="1" applyAlignment="1" applyProtection="1">
      <alignment vertical="center"/>
    </xf>
    <xf numFmtId="0" fontId="41" fillId="0" borderId="23" xfId="0" applyFont="1" applyFill="1" applyBorder="1" applyAlignment="1" applyProtection="1">
      <alignment vertical="center"/>
    </xf>
    <xf numFmtId="0" fontId="41" fillId="0" borderId="23" xfId="0" applyFont="1" applyFill="1" applyBorder="1" applyAlignment="1" applyProtection="1">
      <alignment horizontal="left" vertical="center" indent="1"/>
    </xf>
    <xf numFmtId="3" fontId="41" fillId="0" borderId="23" xfId="0" applyNumberFormat="1" applyFont="1" applyFill="1" applyBorder="1" applyAlignment="1" applyProtection="1">
      <alignment horizontal="right" vertical="center"/>
    </xf>
    <xf numFmtId="49" fontId="26" fillId="0" borderId="23" xfId="0" applyNumberFormat="1" applyFont="1" applyFill="1" applyBorder="1" applyAlignment="1" applyProtection="1">
      <alignment vertical="center"/>
      <protection locked="0"/>
    </xf>
    <xf numFmtId="3" fontId="26" fillId="0" borderId="23" xfId="0" applyNumberFormat="1" applyFont="1" applyFill="1" applyBorder="1" applyAlignment="1" applyProtection="1">
      <alignment vertical="center"/>
      <protection locked="0"/>
    </xf>
    <xf numFmtId="0" fontId="43" fillId="0" borderId="0" xfId="0" applyFont="1"/>
    <xf numFmtId="0" fontId="26" fillId="0" borderId="0" xfId="0" applyFont="1"/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49" fontId="41" fillId="0" borderId="23" xfId="0" applyNumberFormat="1" applyFont="1" applyFill="1" applyBorder="1" applyAlignment="1" applyProtection="1">
      <alignment horizontal="left" vertical="center" indent="2"/>
      <protection locked="0"/>
    </xf>
    <xf numFmtId="49" fontId="26" fillId="0" borderId="0" xfId="0" applyNumberFormat="1" applyFont="1" applyFill="1" applyBorder="1" applyAlignment="1" applyProtection="1">
      <alignment vertical="center"/>
      <protection locked="0"/>
    </xf>
    <xf numFmtId="3" fontId="26" fillId="0" borderId="0" xfId="0" applyNumberFormat="1" applyFont="1" applyFill="1" applyBorder="1" applyAlignment="1" applyProtection="1">
      <alignment vertical="center"/>
      <protection locked="0"/>
    </xf>
    <xf numFmtId="0" fontId="41" fillId="0" borderId="0" xfId="0" applyFont="1"/>
    <xf numFmtId="0" fontId="41" fillId="0" borderId="0" xfId="0" applyFont="1" applyAlignment="1">
      <alignment horizontal="justify"/>
    </xf>
    <xf numFmtId="3" fontId="8" fillId="4" borderId="23" xfId="0" applyNumberFormat="1" applyFont="1" applyFill="1" applyBorder="1" applyAlignment="1">
      <alignment horizontal="center" vertical="center" wrapText="1"/>
    </xf>
    <xf numFmtId="3" fontId="14" fillId="4" borderId="23" xfId="0" applyNumberFormat="1" applyFont="1" applyFill="1" applyBorder="1" applyAlignment="1">
      <alignment horizontal="center" vertical="center" wrapText="1"/>
    </xf>
    <xf numFmtId="3" fontId="22" fillId="4" borderId="23" xfId="0" applyNumberFormat="1" applyFont="1" applyFill="1" applyBorder="1" applyAlignment="1">
      <alignment horizontal="center" vertical="center" wrapText="1"/>
    </xf>
    <xf numFmtId="3" fontId="22" fillId="4" borderId="23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horizontal="left" vertical="center"/>
    </xf>
    <xf numFmtId="3" fontId="8" fillId="0" borderId="23" xfId="0" applyNumberFormat="1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left" vertical="center" indent="1"/>
    </xf>
    <xf numFmtId="3" fontId="6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horizontal="left" vertical="center" wrapText="1"/>
    </xf>
    <xf numFmtId="3" fontId="13" fillId="0" borderId="23" xfId="0" applyNumberFormat="1" applyFont="1" applyFill="1" applyBorder="1" applyAlignment="1">
      <alignment vertical="center"/>
    </xf>
    <xf numFmtId="3" fontId="26" fillId="0" borderId="23" xfId="0" applyNumberFormat="1" applyFont="1" applyFill="1" applyBorder="1" applyAlignment="1">
      <alignment horizontal="left" vertical="center" wrapText="1"/>
    </xf>
    <xf numFmtId="3" fontId="26" fillId="0" borderId="23" xfId="0" applyNumberFormat="1" applyFont="1" applyFill="1" applyBorder="1" applyAlignment="1">
      <alignment vertical="center"/>
    </xf>
    <xf numFmtId="0" fontId="44" fillId="0" borderId="0" xfId="0" applyFont="1"/>
    <xf numFmtId="0" fontId="6" fillId="0" borderId="0" xfId="0" applyFont="1" applyAlignment="1">
      <alignment horizontal="left" vertical="center" indent="1"/>
    </xf>
    <xf numFmtId="0" fontId="6" fillId="0" borderId="23" xfId="0" applyFont="1" applyFill="1" applyBorder="1"/>
    <xf numFmtId="0" fontId="6" fillId="0" borderId="23" xfId="6" applyFont="1" applyFill="1" applyBorder="1" applyAlignment="1">
      <alignment horizontal="left"/>
    </xf>
    <xf numFmtId="0" fontId="46" fillId="0" borderId="0" xfId="0" applyFont="1" applyAlignment="1">
      <alignment horizontal="left" vertical="center" indent="6"/>
    </xf>
    <xf numFmtId="167" fontId="6" fillId="0" borderId="23" xfId="11" applyNumberFormat="1" applyFont="1" applyFill="1" applyBorder="1" applyAlignment="1">
      <alignment horizontal="left" vertical="center" indent="3"/>
    </xf>
    <xf numFmtId="0" fontId="9" fillId="0" borderId="0" xfId="0" applyFont="1" applyFill="1"/>
    <xf numFmtId="3" fontId="0" fillId="0" borderId="0" xfId="0" applyNumberFormat="1" applyFill="1"/>
    <xf numFmtId="0" fontId="0" fillId="0" borderId="0" xfId="0" applyFill="1"/>
    <xf numFmtId="0" fontId="6" fillId="0" borderId="23" xfId="11" applyFont="1" applyFill="1" applyBorder="1" applyAlignment="1">
      <alignment horizontal="left" vertical="center" indent="3"/>
    </xf>
    <xf numFmtId="0" fontId="7" fillId="2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right" vertical="center"/>
    </xf>
    <xf numFmtId="3" fontId="6" fillId="0" borderId="0" xfId="11" applyNumberFormat="1" applyFont="1" applyFill="1" applyBorder="1" applyAlignment="1">
      <alignment horizontal="right" vertical="center"/>
    </xf>
    <xf numFmtId="166" fontId="6" fillId="0" borderId="0" xfId="0" applyNumberFormat="1" applyFont="1" applyBorder="1"/>
    <xf numFmtId="3" fontId="8" fillId="8" borderId="0" xfId="0" applyNumberFormat="1" applyFont="1" applyFill="1" applyBorder="1" applyAlignment="1">
      <alignment horizontal="right" vertical="center"/>
    </xf>
    <xf numFmtId="3" fontId="6" fillId="8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9" fillId="3" borderId="23" xfId="0" applyFont="1" applyFill="1" applyBorder="1"/>
    <xf numFmtId="0" fontId="20" fillId="3" borderId="23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 wrapText="1"/>
    </xf>
    <xf numFmtId="0" fontId="9" fillId="0" borderId="23" xfId="0" applyFont="1" applyBorder="1"/>
    <xf numFmtId="0" fontId="9" fillId="0" borderId="23" xfId="0" applyFont="1" applyFill="1" applyBorder="1" applyAlignment="1">
      <alignment horizontal="left" vertical="center"/>
    </xf>
    <xf numFmtId="3" fontId="9" fillId="0" borderId="23" xfId="0" applyNumberFormat="1" applyFont="1" applyBorder="1" applyAlignment="1">
      <alignment horizontal="right" vertical="center"/>
    </xf>
    <xf numFmtId="0" fontId="9" fillId="0" borderId="23" xfId="6" applyFont="1" applyFill="1" applyBorder="1" applyAlignment="1">
      <alignment horizontal="left" indent="2"/>
    </xf>
    <xf numFmtId="3" fontId="9" fillId="0" borderId="23" xfId="0" applyNumberFormat="1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left" vertical="center" indent="2"/>
    </xf>
    <xf numFmtId="0" fontId="9" fillId="0" borderId="23" xfId="0" applyFont="1" applyFill="1" applyBorder="1" applyAlignment="1">
      <alignment horizontal="left" vertical="center" wrapText="1" indent="2"/>
    </xf>
    <xf numFmtId="0" fontId="9" fillId="0" borderId="23" xfId="6" applyFont="1" applyFill="1" applyBorder="1" applyAlignment="1">
      <alignment horizontal="left"/>
    </xf>
    <xf numFmtId="0" fontId="9" fillId="0" borderId="23" xfId="0" applyFont="1" applyBorder="1" applyAlignment="1">
      <alignment horizontal="left" vertical="center"/>
    </xf>
    <xf numFmtId="3" fontId="9" fillId="0" borderId="23" xfId="0" applyNumberFormat="1" applyFont="1" applyFill="1" applyBorder="1" applyAlignment="1">
      <alignment horizontal="left" vertical="center"/>
    </xf>
    <xf numFmtId="0" fontId="9" fillId="0" borderId="23" xfId="0" applyFont="1" applyBorder="1" applyAlignment="1">
      <alignment horizontal="left"/>
    </xf>
    <xf numFmtId="3" fontId="9" fillId="0" borderId="23" xfId="0" applyNumberFormat="1" applyFont="1" applyFill="1" applyBorder="1"/>
    <xf numFmtId="3" fontId="9" fillId="0" borderId="23" xfId="0" applyNumberFormat="1" applyFont="1" applyBorder="1"/>
    <xf numFmtId="0" fontId="20" fillId="0" borderId="23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/>
    </xf>
    <xf numFmtId="3" fontId="20" fillId="0" borderId="23" xfId="0" applyNumberFormat="1" applyFont="1" applyFill="1" applyBorder="1" applyAlignment="1">
      <alignment horizontal="right" vertical="center"/>
    </xf>
    <xf numFmtId="49" fontId="31" fillId="0" borderId="29" xfId="10" applyNumberFormat="1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49" fontId="0" fillId="0" borderId="30" xfId="0" applyNumberFormat="1" applyFont="1" applyBorder="1" applyAlignment="1">
      <alignment horizontal="center"/>
    </xf>
    <xf numFmtId="0" fontId="49" fillId="0" borderId="31" xfId="0" applyFont="1" applyBorder="1" applyAlignment="1">
      <alignment vertical="center" wrapText="1"/>
    </xf>
    <xf numFmtId="0" fontId="49" fillId="0" borderId="2" xfId="0" applyFont="1" applyBorder="1" applyAlignment="1">
      <alignment vertical="center"/>
    </xf>
    <xf numFmtId="3" fontId="49" fillId="0" borderId="2" xfId="0" applyNumberFormat="1" applyFont="1" applyBorder="1" applyAlignment="1">
      <alignment vertical="center"/>
    </xf>
    <xf numFmtId="3" fontId="49" fillId="0" borderId="32" xfId="0" applyNumberFormat="1" applyFont="1" applyBorder="1" applyAlignment="1">
      <alignment vertical="center"/>
    </xf>
    <xf numFmtId="3" fontId="50" fillId="0" borderId="32" xfId="0" applyNumberFormat="1" applyFont="1" applyBorder="1" applyAlignment="1">
      <alignment vertical="center"/>
    </xf>
    <xf numFmtId="0" fontId="5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49" fontId="53" fillId="0" borderId="0" xfId="10" applyNumberFormat="1" applyFont="1" applyFill="1" applyBorder="1" applyAlignment="1"/>
    <xf numFmtId="0" fontId="49" fillId="0" borderId="2" xfId="0" applyFont="1" applyBorder="1" applyAlignment="1">
      <alignment horizontal="center" vertical="center"/>
    </xf>
    <xf numFmtId="0" fontId="54" fillId="0" borderId="0" xfId="0" applyFont="1" applyBorder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0" xfId="0" applyNumberFormat="1" applyFont="1" applyAlignment="1">
      <alignment vertical="center"/>
    </xf>
    <xf numFmtId="0" fontId="49" fillId="0" borderId="33" xfId="0" applyFont="1" applyBorder="1" applyAlignment="1">
      <alignment horizontal="center" vertical="center"/>
    </xf>
    <xf numFmtId="0" fontId="49" fillId="0" borderId="33" xfId="0" applyFont="1" applyBorder="1" applyAlignment="1">
      <alignment vertical="center"/>
    </xf>
    <xf numFmtId="0" fontId="49" fillId="0" borderId="34" xfId="0" applyFont="1" applyBorder="1" applyAlignment="1">
      <alignment vertical="center" wrapText="1"/>
    </xf>
    <xf numFmtId="0" fontId="49" fillId="0" borderId="24" xfId="0" applyFont="1" applyBorder="1" applyAlignment="1">
      <alignment horizontal="center" vertical="center"/>
    </xf>
    <xf numFmtId="0" fontId="49" fillId="0" borderId="24" xfId="0" applyFont="1" applyBorder="1" applyAlignment="1">
      <alignment vertical="center"/>
    </xf>
    <xf numFmtId="3" fontId="49" fillId="0" borderId="24" xfId="0" applyNumberFormat="1" applyFont="1" applyBorder="1" applyAlignment="1">
      <alignment vertical="center"/>
    </xf>
    <xf numFmtId="3" fontId="49" fillId="0" borderId="35" xfId="0" applyNumberFormat="1" applyFont="1" applyBorder="1" applyAlignment="1">
      <alignment vertical="center"/>
    </xf>
    <xf numFmtId="0" fontId="55" fillId="0" borderId="36" xfId="8" applyFont="1" applyBorder="1"/>
    <xf numFmtId="0" fontId="1" fillId="0" borderId="37" xfId="8" applyBorder="1"/>
    <xf numFmtId="0" fontId="1" fillId="0" borderId="38" xfId="8" applyBorder="1"/>
    <xf numFmtId="0" fontId="55" fillId="0" borderId="37" xfId="8" applyFont="1" applyBorder="1" applyAlignment="1">
      <alignment horizontal="center" vertical="center"/>
    </xf>
    <xf numFmtId="3" fontId="50" fillId="0" borderId="2" xfId="0" applyNumberFormat="1" applyFont="1" applyBorder="1" applyAlignment="1">
      <alignment vertical="center"/>
    </xf>
    <xf numFmtId="3" fontId="50" fillId="0" borderId="39" xfId="0" applyNumberFormat="1" applyFont="1" applyBorder="1" applyAlignment="1">
      <alignment vertical="center"/>
    </xf>
    <xf numFmtId="0" fontId="56" fillId="0" borderId="37" xfId="8" applyFont="1" applyBorder="1"/>
    <xf numFmtId="0" fontId="56" fillId="0" borderId="38" xfId="8" applyFont="1" applyBorder="1"/>
    <xf numFmtId="3" fontId="50" fillId="0" borderId="33" xfId="0" applyNumberFormat="1" applyFont="1" applyBorder="1" applyAlignment="1">
      <alignment vertical="center"/>
    </xf>
    <xf numFmtId="0" fontId="50" fillId="0" borderId="40" xfId="0" applyFont="1" applyBorder="1" applyAlignment="1">
      <alignment vertical="center" wrapText="1"/>
    </xf>
    <xf numFmtId="0" fontId="50" fillId="0" borderId="31" xfId="0" applyFont="1" applyBorder="1" applyAlignment="1">
      <alignment vertical="center" wrapText="1"/>
    </xf>
    <xf numFmtId="0" fontId="50" fillId="0" borderId="33" xfId="0" applyFont="1" applyBorder="1" applyAlignment="1">
      <alignment horizontal="center" vertical="center"/>
    </xf>
    <xf numFmtId="0" fontId="50" fillId="0" borderId="33" xfId="0" applyFont="1" applyBorder="1" applyAlignment="1">
      <alignment vertical="center"/>
    </xf>
    <xf numFmtId="0" fontId="50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0" fontId="49" fillId="0" borderId="36" xfId="0" applyFont="1" applyFill="1" applyBorder="1" applyAlignment="1">
      <alignment vertical="center" wrapText="1"/>
    </xf>
    <xf numFmtId="0" fontId="49" fillId="0" borderId="37" xfId="0" applyFont="1" applyFill="1" applyBorder="1" applyAlignment="1">
      <alignment horizontal="center" vertical="center"/>
    </xf>
    <xf numFmtId="0" fontId="0" fillId="0" borderId="37" xfId="0" applyBorder="1"/>
    <xf numFmtId="0" fontId="49" fillId="0" borderId="37" xfId="0" applyFont="1" applyBorder="1"/>
    <xf numFmtId="0" fontId="49" fillId="0" borderId="38" xfId="0" applyFont="1" applyBorder="1"/>
    <xf numFmtId="0" fontId="29" fillId="0" borderId="0" xfId="0" applyFont="1" applyAlignment="1">
      <alignment vertical="center"/>
    </xf>
    <xf numFmtId="3" fontId="50" fillId="0" borderId="41" xfId="0" applyNumberFormat="1" applyFont="1" applyBorder="1" applyAlignment="1">
      <alignment vertical="center"/>
    </xf>
    <xf numFmtId="3" fontId="50" fillId="0" borderId="42" xfId="0" applyNumberFormat="1" applyFont="1" applyBorder="1" applyAlignment="1">
      <alignment vertical="center"/>
    </xf>
    <xf numFmtId="3" fontId="50" fillId="0" borderId="12" xfId="0" applyNumberFormat="1" applyFont="1" applyBorder="1" applyAlignment="1">
      <alignment vertical="center"/>
    </xf>
    <xf numFmtId="3" fontId="50" fillId="0" borderId="43" xfId="0" applyNumberFormat="1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3" fontId="41" fillId="0" borderId="0" xfId="0" applyNumberFormat="1" applyFont="1" applyFill="1" applyBorder="1" applyAlignment="1" applyProtection="1">
      <alignment vertical="center"/>
      <protection locked="0"/>
    </xf>
    <xf numFmtId="3" fontId="26" fillId="0" borderId="0" xfId="0" applyNumberFormat="1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/>
    </xf>
    <xf numFmtId="3" fontId="41" fillId="0" borderId="0" xfId="0" applyNumberFormat="1" applyFont="1" applyFill="1" applyBorder="1" applyAlignment="1" applyProtection="1">
      <alignment horizontal="right" vertical="center"/>
    </xf>
    <xf numFmtId="3" fontId="42" fillId="0" borderId="0" xfId="0" applyNumberFormat="1" applyFont="1"/>
    <xf numFmtId="0" fontId="6" fillId="0" borderId="23" xfId="0" applyFont="1" applyFill="1" applyBorder="1" applyAlignment="1">
      <alignment horizontal="left" vertical="center" wrapText="1" indent="1"/>
    </xf>
    <xf numFmtId="0" fontId="9" fillId="12" borderId="0" xfId="0" applyFont="1" applyFill="1"/>
    <xf numFmtId="3" fontId="9" fillId="12" borderId="0" xfId="0" applyNumberFormat="1" applyFont="1" applyFill="1"/>
    <xf numFmtId="0" fontId="20" fillId="0" borderId="0" xfId="0" applyFont="1" applyFill="1" applyBorder="1" applyAlignment="1">
      <alignment horizontal="left" vertical="center"/>
    </xf>
    <xf numFmtId="3" fontId="41" fillId="0" borderId="0" xfId="0" applyNumberFormat="1" applyFont="1" applyBorder="1" applyAlignment="1">
      <alignment vertical="center"/>
    </xf>
    <xf numFmtId="3" fontId="6" fillId="0" borderId="2" xfId="0" applyNumberFormat="1" applyFont="1" applyFill="1" applyBorder="1"/>
    <xf numFmtId="3" fontId="6" fillId="0" borderId="2" xfId="0" applyNumberFormat="1" applyFont="1" applyFill="1" applyBorder="1" applyAlignment="1">
      <alignment vertical="center"/>
    </xf>
    <xf numFmtId="3" fontId="14" fillId="0" borderId="15" xfId="0" applyNumberFormat="1" applyFont="1" applyFill="1" applyBorder="1"/>
    <xf numFmtId="3" fontId="4" fillId="0" borderId="0" xfId="6" applyNumberFormat="1" applyFont="1"/>
    <xf numFmtId="0" fontId="0" fillId="3" borderId="23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 indent="1"/>
    </xf>
    <xf numFmtId="49" fontId="9" fillId="0" borderId="23" xfId="0" applyNumberFormat="1" applyFont="1" applyBorder="1"/>
    <xf numFmtId="0" fontId="6" fillId="0" borderId="23" xfId="0" applyFont="1" applyFill="1" applyBorder="1" applyAlignment="1">
      <alignment horizontal="left" vertical="center" wrapText="1" indent="2"/>
    </xf>
    <xf numFmtId="0" fontId="8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indent="2"/>
    </xf>
    <xf numFmtId="0" fontId="6" fillId="0" borderId="23" xfId="0" applyFont="1" applyFill="1" applyBorder="1" applyAlignment="1">
      <alignment horizontal="left" vertical="center" indent="3"/>
    </xf>
    <xf numFmtId="0" fontId="8" fillId="0" borderId="23" xfId="0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left" vertical="center" indent="2"/>
    </xf>
    <xf numFmtId="0" fontId="6" fillId="0" borderId="23" xfId="0" applyFont="1" applyFill="1" applyBorder="1" applyAlignment="1">
      <alignment horizontal="left" vertical="center" indent="4"/>
    </xf>
    <xf numFmtId="0" fontId="6" fillId="0" borderId="23" xfId="0" applyFont="1" applyFill="1" applyBorder="1" applyAlignment="1">
      <alignment horizontal="left" vertical="center" indent="7"/>
    </xf>
    <xf numFmtId="3" fontId="6" fillId="0" borderId="23" xfId="7" applyNumberFormat="1" applyFont="1" applyBorder="1" applyAlignment="1">
      <alignment wrapText="1"/>
    </xf>
    <xf numFmtId="0" fontId="18" fillId="0" borderId="23" xfId="0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/>
    </xf>
    <xf numFmtId="0" fontId="19" fillId="0" borderId="23" xfId="0" applyFont="1" applyBorder="1"/>
    <xf numFmtId="0" fontId="38" fillId="11" borderId="23" xfId="0" applyFont="1" applyFill="1" applyBorder="1" applyAlignment="1">
      <alignment horizontal="left" vertical="center" wrapText="1" indent="2"/>
    </xf>
    <xf numFmtId="165" fontId="6" fillId="0" borderId="23" xfId="0" applyNumberFormat="1" applyFont="1" applyFill="1" applyBorder="1" applyAlignment="1">
      <alignment horizontal="left" vertical="center" wrapText="1" indent="2"/>
    </xf>
    <xf numFmtId="165" fontId="38" fillId="11" borderId="23" xfId="0" applyNumberFormat="1" applyFont="1" applyFill="1" applyBorder="1" applyAlignment="1">
      <alignment horizontal="left" vertical="center" wrapText="1" indent="2"/>
    </xf>
    <xf numFmtId="3" fontId="11" fillId="0" borderId="23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horizontal="right"/>
    </xf>
    <xf numFmtId="3" fontId="6" fillId="0" borderId="23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/>
    <xf numFmtId="0" fontId="8" fillId="3" borderId="23" xfId="0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left" vertical="center" indent="2"/>
    </xf>
    <xf numFmtId="0" fontId="6" fillId="0" borderId="23" xfId="11" applyFont="1" applyFill="1" applyBorder="1" applyAlignment="1">
      <alignment horizontal="left" vertical="center" indent="1"/>
    </xf>
    <xf numFmtId="0" fontId="6" fillId="0" borderId="23" xfId="11" applyFont="1" applyFill="1" applyBorder="1" applyAlignment="1">
      <alignment horizontal="left" vertical="center" indent="2"/>
    </xf>
    <xf numFmtId="0" fontId="8" fillId="0" borderId="23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indent="1"/>
    </xf>
    <xf numFmtId="0" fontId="8" fillId="0" borderId="23" xfId="0" applyFont="1" applyFill="1" applyBorder="1" applyAlignment="1">
      <alignment horizontal="left" vertical="center" indent="2"/>
    </xf>
    <xf numFmtId="49" fontId="6" fillId="0" borderId="23" xfId="0" applyNumberFormat="1" applyFont="1" applyFill="1" applyBorder="1" applyAlignment="1">
      <alignment horizontal="left" vertical="center" indent="3"/>
    </xf>
    <xf numFmtId="49" fontId="9" fillId="0" borderId="23" xfId="0" applyNumberFormat="1" applyFont="1" applyFill="1" applyBorder="1"/>
    <xf numFmtId="49" fontId="8" fillId="0" borderId="23" xfId="11" applyNumberFormat="1" applyFont="1" applyFill="1" applyBorder="1" applyAlignment="1">
      <alignment horizontal="left" vertical="center" indent="2"/>
    </xf>
    <xf numFmtId="0" fontId="6" fillId="0" borderId="23" xfId="0" applyFont="1" applyFill="1" applyBorder="1" applyAlignment="1">
      <alignment horizontal="left" indent="3"/>
    </xf>
    <xf numFmtId="3" fontId="6" fillId="0" borderId="23" xfId="11" applyNumberFormat="1" applyFont="1" applyFill="1" applyBorder="1" applyAlignment="1">
      <alignment horizontal="right" vertical="center"/>
    </xf>
    <xf numFmtId="167" fontId="6" fillId="0" borderId="23" xfId="11" applyNumberFormat="1" applyFont="1" applyFill="1" applyBorder="1" applyAlignment="1">
      <alignment horizontal="left" vertical="center" wrapText="1" indent="3"/>
    </xf>
    <xf numFmtId="166" fontId="6" fillId="0" borderId="23" xfId="0" applyNumberFormat="1" applyFont="1" applyFill="1" applyBorder="1"/>
    <xf numFmtId="0" fontId="6" fillId="0" borderId="23" xfId="0" applyFont="1" applyFill="1" applyBorder="1" applyAlignment="1">
      <alignment horizontal="left" wrapText="1" indent="2"/>
    </xf>
    <xf numFmtId="0" fontId="8" fillId="0" borderId="23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3" fontId="22" fillId="4" borderId="23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right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 wrapText="1"/>
    </xf>
    <xf numFmtId="3" fontId="14" fillId="4" borderId="23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3" fontId="8" fillId="4" borderId="44" xfId="0" applyNumberFormat="1" applyFont="1" applyFill="1" applyBorder="1" applyAlignment="1">
      <alignment horizontal="center" vertical="center" wrapText="1"/>
    </xf>
    <xf numFmtId="3" fontId="8" fillId="4" borderId="45" xfId="0" applyNumberFormat="1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justify"/>
    </xf>
    <xf numFmtId="0" fontId="26" fillId="2" borderId="0" xfId="0" applyFont="1" applyFill="1" applyBorder="1" applyAlignment="1">
      <alignment horizontal="left" vertical="center"/>
    </xf>
    <xf numFmtId="0" fontId="41" fillId="0" borderId="0" xfId="0" applyFont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7" fillId="2" borderId="0" xfId="5" applyFont="1" applyFill="1" applyBorder="1" applyAlignment="1">
      <alignment horizont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</cellXfs>
  <cellStyles count="12">
    <cellStyle name="Ezres 2" xfId="1"/>
    <cellStyle name="Normál" xfId="0" builtinId="0"/>
    <cellStyle name="Normál 2" xfId="2"/>
    <cellStyle name="Normál 2 2" xfId="3"/>
    <cellStyle name="Normál 3" xfId="4"/>
    <cellStyle name="Normál 3 2" xfId="5"/>
    <cellStyle name="Normál 3 3" xfId="6"/>
    <cellStyle name="Normál 4" xfId="7"/>
    <cellStyle name="Normál 5" xfId="8"/>
    <cellStyle name="Normal_KARSZJ3" xfId="9"/>
    <cellStyle name="Normal_KTRSZJ" xfId="10"/>
    <cellStyle name="Normál_Munka1" xfId="11"/>
  </cellStyles>
  <dxfs count="35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16%20ktv%20j&#243;v&#225;hagyott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2016%20ktv%20j&#243;v&#225;hagyott/2005.%20&#233;vi%20k&#246;lt&#233;sgvet&#233;s/Mell&#233;kletek/&#214;sszes%20t&#225;bla%20egyb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Hivatal/Hivatal%20kiad&#225;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Tourinform/Tourinform%20kiad&#225;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&#214;nkorm&#225;nyzat/&#214;nkorm&#225;nyzat%20kiad&#225;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Gamesz/Gamesz%20kiad&#225;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&#211;voda/&#211;voda%20kiad&#225;s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1220"/>
      <sheetName val="016010"/>
      <sheetName val="018030"/>
      <sheetName val="031030"/>
      <sheetName val="041233"/>
      <sheetName val="STYLE"/>
    </sheetNames>
    <sheetDataSet>
      <sheetData sheetId="0">
        <row r="24">
          <cell r="D24">
            <v>24</v>
          </cell>
          <cell r="E24">
            <v>0</v>
          </cell>
          <cell r="F24">
            <v>24</v>
          </cell>
        </row>
      </sheetData>
      <sheetData sheetId="1">
        <row r="21">
          <cell r="D21">
            <v>111534600</v>
          </cell>
          <cell r="E21">
            <v>0</v>
          </cell>
          <cell r="F21">
            <v>111534600</v>
          </cell>
        </row>
        <row r="25">
          <cell r="D25">
            <v>200000</v>
          </cell>
          <cell r="E25">
            <v>0</v>
          </cell>
          <cell r="F25">
            <v>200000</v>
          </cell>
        </row>
        <row r="27">
          <cell r="D27">
            <v>22038813</v>
          </cell>
          <cell r="E27">
            <v>0</v>
          </cell>
          <cell r="F27">
            <v>22038813</v>
          </cell>
        </row>
        <row r="31">
          <cell r="D31">
            <v>4170000</v>
          </cell>
          <cell r="E31">
            <v>0</v>
          </cell>
          <cell r="F31">
            <v>4170000</v>
          </cell>
        </row>
        <row r="34">
          <cell r="D34">
            <v>3910000</v>
          </cell>
          <cell r="E34">
            <v>0</v>
          </cell>
          <cell r="F34">
            <v>3910000</v>
          </cell>
        </row>
        <row r="42">
          <cell r="D42">
            <v>14655480</v>
          </cell>
          <cell r="E42">
            <v>0</v>
          </cell>
          <cell r="F42">
            <v>14655480</v>
          </cell>
        </row>
        <row r="45">
          <cell r="D45">
            <v>150000</v>
          </cell>
          <cell r="E45">
            <v>0</v>
          </cell>
          <cell r="F45">
            <v>150000</v>
          </cell>
        </row>
        <row r="51">
          <cell r="D51">
            <v>6388479.5999999996</v>
          </cell>
          <cell r="E51">
            <v>0</v>
          </cell>
          <cell r="F51">
            <v>6388479.5999999996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86">
          <cell r="D86">
            <v>2899410</v>
          </cell>
          <cell r="E86">
            <v>0</v>
          </cell>
          <cell r="F86">
            <v>2899410</v>
          </cell>
        </row>
        <row r="91">
          <cell r="D91">
            <v>300000</v>
          </cell>
          <cell r="E91">
            <v>0</v>
          </cell>
          <cell r="F91">
            <v>300000</v>
          </cell>
        </row>
        <row r="101">
          <cell r="D101">
            <v>0</v>
          </cell>
          <cell r="E101">
            <v>0</v>
          </cell>
          <cell r="F101">
            <v>0</v>
          </cell>
        </row>
      </sheetData>
      <sheetData sheetId="2">
        <row r="26">
          <cell r="D26">
            <v>88000700</v>
          </cell>
        </row>
        <row r="27">
          <cell r="D27">
            <v>17254252</v>
          </cell>
        </row>
        <row r="52">
          <cell r="D52">
            <v>25785890</v>
          </cell>
        </row>
      </sheetData>
      <sheetData sheetId="3">
        <row r="26">
          <cell r="D26">
            <v>14250300</v>
          </cell>
        </row>
        <row r="27">
          <cell r="D27">
            <v>2868209</v>
          </cell>
        </row>
        <row r="52">
          <cell r="D52">
            <v>38000</v>
          </cell>
        </row>
      </sheetData>
      <sheetData sheetId="4"/>
      <sheetData sheetId="5"/>
      <sheetData sheetId="6">
        <row r="26">
          <cell r="D26">
            <v>9483600</v>
          </cell>
        </row>
        <row r="27">
          <cell r="D27">
            <v>1916352</v>
          </cell>
        </row>
        <row r="52">
          <cell r="D52">
            <v>3450069.6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46040"/>
      <sheetName val="082042"/>
      <sheetName val="082044"/>
      <sheetName val="082070"/>
      <sheetName val="082091"/>
      <sheetName val="082092"/>
      <sheetName val="083050"/>
      <sheetName val="STYLE"/>
    </sheetNames>
    <sheetDataSet>
      <sheetData sheetId="0"/>
      <sheetData sheetId="1">
        <row r="21">
          <cell r="D21">
            <v>19510900</v>
          </cell>
          <cell r="E21">
            <v>0</v>
          </cell>
          <cell r="F21">
            <v>19510900</v>
          </cell>
        </row>
        <row r="25">
          <cell r="D25">
            <v>2030000</v>
          </cell>
          <cell r="E25">
            <v>0</v>
          </cell>
          <cell r="F25">
            <v>2030000</v>
          </cell>
        </row>
        <row r="27">
          <cell r="D27">
            <v>4398907</v>
          </cell>
          <cell r="E27">
            <v>0</v>
          </cell>
          <cell r="F27">
            <v>4398907</v>
          </cell>
        </row>
        <row r="31">
          <cell r="D31">
            <v>4393000</v>
          </cell>
          <cell r="E31">
            <v>0</v>
          </cell>
          <cell r="F31">
            <v>4393000</v>
          </cell>
        </row>
        <row r="34">
          <cell r="D34">
            <v>1610000</v>
          </cell>
          <cell r="E34">
            <v>0</v>
          </cell>
          <cell r="F34">
            <v>1610000</v>
          </cell>
        </row>
        <row r="42">
          <cell r="D42">
            <v>30415000</v>
          </cell>
          <cell r="E42">
            <v>0</v>
          </cell>
          <cell r="F42">
            <v>30415000</v>
          </cell>
        </row>
        <row r="45">
          <cell r="D45">
            <v>4700000</v>
          </cell>
          <cell r="E45">
            <v>0</v>
          </cell>
          <cell r="F45">
            <v>4700000</v>
          </cell>
        </row>
        <row r="51">
          <cell r="D51">
            <v>11940700</v>
          </cell>
          <cell r="E51">
            <v>0</v>
          </cell>
          <cell r="F51">
            <v>11940700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86">
          <cell r="D86">
            <v>3001265</v>
          </cell>
          <cell r="E86">
            <v>0</v>
          </cell>
          <cell r="F86">
            <v>3001265</v>
          </cell>
        </row>
        <row r="91">
          <cell r="D91">
            <v>0</v>
          </cell>
          <cell r="E91">
            <v>0</v>
          </cell>
          <cell r="F91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</row>
      </sheetData>
      <sheetData sheetId="2">
        <row r="26">
          <cell r="D26">
            <v>13295100</v>
          </cell>
        </row>
        <row r="27">
          <cell r="D27">
            <v>2627225</v>
          </cell>
        </row>
        <row r="52">
          <cell r="D52">
            <v>15208250</v>
          </cell>
        </row>
        <row r="86">
          <cell r="D86">
            <v>0</v>
          </cell>
        </row>
      </sheetData>
      <sheetData sheetId="3">
        <row r="52">
          <cell r="D52">
            <v>1050000</v>
          </cell>
        </row>
      </sheetData>
      <sheetData sheetId="4">
        <row r="26">
          <cell r="D26">
            <v>3557900</v>
          </cell>
        </row>
        <row r="27">
          <cell r="D27">
            <v>716141</v>
          </cell>
        </row>
        <row r="52">
          <cell r="D52">
            <v>2345000</v>
          </cell>
        </row>
        <row r="86">
          <cell r="D86">
            <v>500000</v>
          </cell>
        </row>
      </sheetData>
      <sheetData sheetId="5">
        <row r="26">
          <cell r="D26">
            <v>480000</v>
          </cell>
        </row>
        <row r="27">
          <cell r="D27">
            <v>94000</v>
          </cell>
        </row>
        <row r="52">
          <cell r="D52">
            <v>685750</v>
          </cell>
        </row>
        <row r="86">
          <cell r="D86">
            <v>0</v>
          </cell>
        </row>
      </sheetData>
      <sheetData sheetId="6"/>
      <sheetData sheetId="7">
        <row r="26">
          <cell r="D26">
            <v>4087900</v>
          </cell>
        </row>
        <row r="27">
          <cell r="D27">
            <v>938141</v>
          </cell>
        </row>
        <row r="52">
          <cell r="D52">
            <v>29603700</v>
          </cell>
        </row>
        <row r="86">
          <cell r="D86">
            <v>0</v>
          </cell>
        </row>
      </sheetData>
      <sheetData sheetId="8">
        <row r="26">
          <cell r="D26">
            <v>120000</v>
          </cell>
        </row>
        <row r="27">
          <cell r="D27">
            <v>23400</v>
          </cell>
        </row>
        <row r="52">
          <cell r="D52">
            <v>4166000</v>
          </cell>
        </row>
        <row r="86">
          <cell r="D86">
            <v>2501265</v>
          </cell>
        </row>
      </sheetData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6080"/>
      <sheetName val="066020"/>
      <sheetName val="072111"/>
      <sheetName val="072112"/>
      <sheetName val="072311"/>
      <sheetName val="074031"/>
      <sheetName val="084031"/>
      <sheetName val="084032"/>
      <sheetName val="086030"/>
      <sheetName val="104042"/>
      <sheetName val="107052"/>
      <sheetName val="107060"/>
      <sheetName val="STYLE"/>
    </sheetNames>
    <sheetDataSet>
      <sheetData sheetId="0">
        <row r="24">
          <cell r="D24">
            <v>7</v>
          </cell>
          <cell r="E24">
            <v>0</v>
          </cell>
          <cell r="F24">
            <v>7</v>
          </cell>
        </row>
      </sheetData>
      <sheetData sheetId="1">
        <row r="21">
          <cell r="D21">
            <v>18560840</v>
          </cell>
          <cell r="E21">
            <v>0</v>
          </cell>
          <cell r="F21">
            <v>18560840</v>
          </cell>
        </row>
        <row r="25">
          <cell r="D25">
            <v>42624840</v>
          </cell>
          <cell r="E25">
            <v>0</v>
          </cell>
          <cell r="F25">
            <v>42624840</v>
          </cell>
        </row>
        <row r="27">
          <cell r="D27">
            <v>12003604</v>
          </cell>
          <cell r="E27">
            <v>0</v>
          </cell>
          <cell r="F27">
            <v>12003604</v>
          </cell>
        </row>
        <row r="31">
          <cell r="D31">
            <v>6381000</v>
          </cell>
          <cell r="E31">
            <v>0</v>
          </cell>
          <cell r="F31">
            <v>6381000</v>
          </cell>
        </row>
        <row r="34">
          <cell r="D34">
            <v>3495000</v>
          </cell>
          <cell r="E34">
            <v>0</v>
          </cell>
          <cell r="F34">
            <v>3495000</v>
          </cell>
        </row>
        <row r="42">
          <cell r="D42">
            <v>75916000</v>
          </cell>
          <cell r="E42">
            <v>0</v>
          </cell>
          <cell r="F42">
            <v>75916000</v>
          </cell>
        </row>
        <row r="45">
          <cell r="D45">
            <v>390000</v>
          </cell>
          <cell r="E45">
            <v>0</v>
          </cell>
          <cell r="F45">
            <v>390000</v>
          </cell>
        </row>
        <row r="51">
          <cell r="D51">
            <v>72045940</v>
          </cell>
          <cell r="E51">
            <v>0</v>
          </cell>
          <cell r="F51">
            <v>72045940</v>
          </cell>
        </row>
        <row r="61">
          <cell r="D61">
            <v>5110000</v>
          </cell>
          <cell r="E61">
            <v>0</v>
          </cell>
          <cell r="F61">
            <v>5110000</v>
          </cell>
        </row>
        <row r="78">
          <cell r="D78">
            <v>47552500</v>
          </cell>
          <cell r="E78">
            <v>0</v>
          </cell>
          <cell r="F78">
            <v>47552500</v>
          </cell>
        </row>
        <row r="86">
          <cell r="D86">
            <v>849526701</v>
          </cell>
          <cell r="E86">
            <v>0</v>
          </cell>
          <cell r="F86">
            <v>849526701</v>
          </cell>
        </row>
        <row r="91">
          <cell r="D91">
            <v>14000000</v>
          </cell>
          <cell r="E91">
            <v>0</v>
          </cell>
          <cell r="F91">
            <v>14000000</v>
          </cell>
        </row>
        <row r="101">
          <cell r="D101">
            <v>9370995</v>
          </cell>
          <cell r="E101">
            <v>0</v>
          </cell>
          <cell r="F101">
            <v>9370995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URLAP"/>
      <sheetName val="STYLE"/>
    </sheetNames>
    <sheetDataSet>
      <sheetData sheetId="0"/>
      <sheetData sheetId="1">
        <row r="21">
          <cell r="D21">
            <v>183476000</v>
          </cell>
          <cell r="E21">
            <v>0</v>
          </cell>
          <cell r="F21">
            <v>183476000</v>
          </cell>
        </row>
        <row r="25">
          <cell r="D25">
            <v>0</v>
          </cell>
          <cell r="E25">
            <v>0</v>
          </cell>
          <cell r="F25">
            <v>0</v>
          </cell>
        </row>
        <row r="27">
          <cell r="D27">
            <v>40588000</v>
          </cell>
          <cell r="E27">
            <v>0</v>
          </cell>
          <cell r="F27">
            <v>40588000</v>
          </cell>
        </row>
        <row r="31">
          <cell r="D31">
            <v>55490000</v>
          </cell>
          <cell r="E31">
            <v>0</v>
          </cell>
          <cell r="F31">
            <v>55490000</v>
          </cell>
        </row>
        <row r="34">
          <cell r="D34">
            <v>1303000</v>
          </cell>
          <cell r="E34">
            <v>0</v>
          </cell>
          <cell r="F34">
            <v>1303000</v>
          </cell>
        </row>
        <row r="42">
          <cell r="D42">
            <v>92229000</v>
          </cell>
          <cell r="E42">
            <v>0</v>
          </cell>
          <cell r="F42">
            <v>92229000</v>
          </cell>
        </row>
        <row r="45">
          <cell r="D45">
            <v>0</v>
          </cell>
          <cell r="E45">
            <v>0</v>
          </cell>
          <cell r="F45">
            <v>0</v>
          </cell>
        </row>
        <row r="51">
          <cell r="D51">
            <v>47477000</v>
          </cell>
          <cell r="E51">
            <v>0</v>
          </cell>
          <cell r="F51">
            <v>47477000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86">
          <cell r="D86">
            <v>29058000</v>
          </cell>
          <cell r="E86">
            <v>0</v>
          </cell>
          <cell r="F86">
            <v>29058000</v>
          </cell>
        </row>
        <row r="91">
          <cell r="D91">
            <v>0</v>
          </cell>
          <cell r="E91">
            <v>0</v>
          </cell>
          <cell r="F91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91110"/>
      <sheetName val="091140"/>
      <sheetName val="096015"/>
      <sheetName val="096025"/>
      <sheetName val="091120"/>
      <sheetName val="STYLE"/>
    </sheetNames>
    <sheetDataSet>
      <sheetData sheetId="0"/>
      <sheetData sheetId="1">
        <row r="21">
          <cell r="D21">
            <v>70098513</v>
          </cell>
          <cell r="E21">
            <v>0</v>
          </cell>
          <cell r="F21">
            <v>70098513</v>
          </cell>
        </row>
        <row r="25">
          <cell r="D25">
            <v>150000</v>
          </cell>
          <cell r="E25">
            <v>0</v>
          </cell>
          <cell r="F25">
            <v>150000</v>
          </cell>
        </row>
        <row r="27">
          <cell r="D27">
            <v>14036052</v>
          </cell>
          <cell r="E27">
            <v>0</v>
          </cell>
          <cell r="F27">
            <v>14036052</v>
          </cell>
        </row>
        <row r="31">
          <cell r="D31">
            <v>7760000</v>
          </cell>
          <cell r="E31">
            <v>0</v>
          </cell>
          <cell r="F31">
            <v>7760000</v>
          </cell>
        </row>
        <row r="34">
          <cell r="D34">
            <v>400000</v>
          </cell>
          <cell r="E34">
            <v>0</v>
          </cell>
          <cell r="F34">
            <v>400000</v>
          </cell>
        </row>
        <row r="42">
          <cell r="D42">
            <v>4912000</v>
          </cell>
          <cell r="E42">
            <v>0</v>
          </cell>
          <cell r="F42">
            <v>4912000</v>
          </cell>
        </row>
        <row r="45">
          <cell r="D45">
            <v>100000</v>
          </cell>
          <cell r="E45">
            <v>0</v>
          </cell>
          <cell r="F45">
            <v>100000</v>
          </cell>
        </row>
        <row r="51">
          <cell r="D51">
            <v>4106440</v>
          </cell>
          <cell r="E51">
            <v>0</v>
          </cell>
          <cell r="F51">
            <v>4106440</v>
          </cell>
        </row>
        <row r="61">
          <cell r="D61">
            <v>0</v>
          </cell>
          <cell r="E61">
            <v>0</v>
          </cell>
          <cell r="F61">
            <v>0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86">
          <cell r="D86">
            <v>1300000</v>
          </cell>
          <cell r="E86">
            <v>0</v>
          </cell>
          <cell r="F86">
            <v>1300000</v>
          </cell>
        </row>
        <row r="91">
          <cell r="D91">
            <v>0</v>
          </cell>
          <cell r="E91">
            <v>0</v>
          </cell>
          <cell r="F91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98"/>
  <sheetViews>
    <sheetView view="pageBreakPreview" zoomScaleSheetLayoutView="100" workbookViewId="0">
      <selection activeCell="H13" sqref="H13"/>
    </sheetView>
  </sheetViews>
  <sheetFormatPr defaultRowHeight="12.75" x14ac:dyDescent="0.2"/>
  <cols>
    <col min="1" max="1" width="3" bestFit="1" customWidth="1"/>
    <col min="2" max="2" width="63.140625" customWidth="1"/>
    <col min="3" max="3" width="14" style="1" bestFit="1" customWidth="1"/>
    <col min="4" max="4" width="4.85546875" bestFit="1" customWidth="1"/>
    <col min="5" max="5" width="52.28515625" bestFit="1" customWidth="1"/>
    <col min="6" max="6" width="15.28515625" customWidth="1"/>
    <col min="7" max="7" width="10.140625" bestFit="1" customWidth="1"/>
    <col min="8" max="8" width="9.5703125" bestFit="1" customWidth="1"/>
  </cols>
  <sheetData>
    <row r="1" spans="1:44" ht="15" customHeight="1" x14ac:dyDescent="0.3">
      <c r="B1" s="2"/>
      <c r="C1" s="3"/>
      <c r="D1" s="4"/>
      <c r="E1" s="4"/>
      <c r="F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ht="15.75" x14ac:dyDescent="0.25">
      <c r="A2" s="447" t="s">
        <v>1</v>
      </c>
      <c r="B2" s="447"/>
      <c r="C2" s="447"/>
      <c r="D2" s="447"/>
      <c r="E2" s="447"/>
      <c r="F2" s="44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ht="15.75" x14ac:dyDescent="0.25">
      <c r="A3" s="447" t="s">
        <v>592</v>
      </c>
      <c r="B3" s="447"/>
      <c r="C3" s="447"/>
      <c r="D3" s="447"/>
      <c r="E3" s="447"/>
      <c r="F3" s="44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x14ac:dyDescent="0.2">
      <c r="B4" s="5"/>
      <c r="C4" s="3"/>
      <c r="D4" s="4"/>
      <c r="E4" s="4"/>
      <c r="F4" s="3" t="s">
        <v>540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30.75" customHeight="1" x14ac:dyDescent="0.2">
      <c r="A5" s="402"/>
      <c r="B5" s="403" t="s">
        <v>589</v>
      </c>
      <c r="C5" s="403" t="s">
        <v>525</v>
      </c>
      <c r="D5" s="402"/>
      <c r="E5" s="403" t="s">
        <v>590</v>
      </c>
      <c r="F5" s="403" t="s">
        <v>525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ht="16.5" customHeight="1" x14ac:dyDescent="0.2">
      <c r="A6" s="319"/>
      <c r="B6" s="404" t="s">
        <v>4</v>
      </c>
      <c r="C6" s="405">
        <f>C7+C15</f>
        <v>1258526317</v>
      </c>
      <c r="D6" s="319"/>
      <c r="E6" s="404" t="s">
        <v>30</v>
      </c>
      <c r="F6" s="406">
        <f>F7+F15</f>
        <v>2058824351.5999999</v>
      </c>
      <c r="G6" s="4"/>
      <c r="H6" s="23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16.5" customHeight="1" x14ac:dyDescent="0.2">
      <c r="A7" s="319"/>
      <c r="B7" s="407" t="s">
        <v>5</v>
      </c>
      <c r="C7" s="406">
        <f>SUM(C8:C11)</f>
        <v>1069243737</v>
      </c>
      <c r="D7" s="319"/>
      <c r="E7" s="407" t="s">
        <v>31</v>
      </c>
      <c r="F7" s="406">
        <f>F8+F9+F10+F11+F12</f>
        <v>1102367980.5999999</v>
      </c>
      <c r="G7" s="23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13.5" customHeight="1" x14ac:dyDescent="0.2">
      <c r="A8" s="319" t="s">
        <v>6</v>
      </c>
      <c r="B8" s="408" t="s">
        <v>7</v>
      </c>
      <c r="C8" s="240">
        <f>'2.Műk.'!C8</f>
        <v>383813737</v>
      </c>
      <c r="D8" s="409" t="s">
        <v>32</v>
      </c>
      <c r="E8" s="408" t="s">
        <v>33</v>
      </c>
      <c r="F8" s="240">
        <f>'2.Műk.'!C57</f>
        <v>448185693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ht="13.5" customHeight="1" x14ac:dyDescent="0.2">
      <c r="A9" s="319" t="s">
        <v>8</v>
      </c>
      <c r="B9" s="408" t="s">
        <v>9</v>
      </c>
      <c r="C9" s="240">
        <f>'2.Műk.'!C36</f>
        <v>519100000</v>
      </c>
      <c r="D9" s="409" t="s">
        <v>34</v>
      </c>
      <c r="E9" s="393" t="s">
        <v>35</v>
      </c>
      <c r="F9" s="240">
        <f>'2.Műk.'!C58</f>
        <v>93065376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ht="13.5" customHeight="1" x14ac:dyDescent="0.2">
      <c r="A10" s="319" t="s">
        <v>10</v>
      </c>
      <c r="B10" s="408" t="s">
        <v>11</v>
      </c>
      <c r="C10" s="240">
        <f>'2.Műk.'!C47</f>
        <v>141330000</v>
      </c>
      <c r="D10" s="409" t="s">
        <v>36</v>
      </c>
      <c r="E10" s="393" t="s">
        <v>37</v>
      </c>
      <c r="F10" s="240">
        <f>'2.Műk.'!C59</f>
        <v>454338039.60000002</v>
      </c>
      <c r="G10" s="4"/>
      <c r="H10" s="23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13.5" customHeight="1" x14ac:dyDescent="0.2">
      <c r="A11" s="319" t="s">
        <v>12</v>
      </c>
      <c r="B11" s="408" t="s">
        <v>13</v>
      </c>
      <c r="C11" s="240">
        <f>'2.Műk.'!C48</f>
        <v>25000000</v>
      </c>
      <c r="D11" s="409" t="s">
        <v>38</v>
      </c>
      <c r="E11" s="393" t="s">
        <v>39</v>
      </c>
      <c r="F11" s="240">
        <f>'2.Műk.'!C60</f>
        <v>5110000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1:44" ht="16.5" customHeight="1" x14ac:dyDescent="0.2">
      <c r="A12" s="319"/>
      <c r="B12" s="408"/>
      <c r="C12" s="240"/>
      <c r="D12" s="409" t="s">
        <v>40</v>
      </c>
      <c r="E12" s="393" t="s">
        <v>41</v>
      </c>
      <c r="F12" s="240">
        <f>F13+F14</f>
        <v>101668872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1:44" ht="13.5" customHeight="1" x14ac:dyDescent="0.2">
      <c r="A13" s="319"/>
      <c r="B13" s="408"/>
      <c r="C13" s="240"/>
      <c r="D13" s="409"/>
      <c r="E13" s="410" t="s">
        <v>647</v>
      </c>
      <c r="F13" s="240">
        <f>'2.Műk.'!C62</f>
        <v>54116372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13.5" customHeight="1" x14ac:dyDescent="0.2">
      <c r="A14" s="319"/>
      <c r="B14" s="408"/>
      <c r="C14" s="240"/>
      <c r="D14" s="409"/>
      <c r="E14" s="410" t="s">
        <v>648</v>
      </c>
      <c r="F14" s="240">
        <f>'2.Műk.'!C63</f>
        <v>47552500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3.5" customHeight="1" x14ac:dyDescent="0.2">
      <c r="A15" s="319"/>
      <c r="B15" s="407" t="s">
        <v>14</v>
      </c>
      <c r="C15" s="406">
        <f>SUM(C16:C18)</f>
        <v>189282580</v>
      </c>
      <c r="D15" s="409"/>
      <c r="E15" s="407" t="s">
        <v>42</v>
      </c>
      <c r="F15" s="406">
        <f>F16+F17+F18</f>
        <v>956456371</v>
      </c>
      <c r="G15" s="23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3.5" customHeight="1" x14ac:dyDescent="0.2">
      <c r="A16" s="319" t="s">
        <v>15</v>
      </c>
      <c r="B16" s="408" t="s">
        <v>16</v>
      </c>
      <c r="C16" s="240">
        <f>'3.Felh.'!C7</f>
        <v>39282580</v>
      </c>
      <c r="D16" s="409" t="s">
        <v>43</v>
      </c>
      <c r="E16" s="408" t="s">
        <v>44</v>
      </c>
      <c r="F16" s="240">
        <f>'3.Felh.'!C31</f>
        <v>885785376</v>
      </c>
      <c r="G16" s="4"/>
      <c r="H16" s="23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6.5" customHeight="1" x14ac:dyDescent="0.2">
      <c r="A17" s="319" t="s">
        <v>17</v>
      </c>
      <c r="B17" s="408" t="s">
        <v>18</v>
      </c>
      <c r="C17" s="240">
        <f>'3.Felh.'!C15</f>
        <v>150000000</v>
      </c>
      <c r="D17" s="409" t="s">
        <v>45</v>
      </c>
      <c r="E17" s="408" t="s">
        <v>46</v>
      </c>
      <c r="F17" s="240">
        <f>'3.Felh.'!C88</f>
        <v>14300000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3.5" customHeight="1" x14ac:dyDescent="0.2">
      <c r="A18" s="319" t="s">
        <v>19</v>
      </c>
      <c r="B18" s="408" t="s">
        <v>20</v>
      </c>
      <c r="C18" s="240">
        <f>'3.Felh.'!C21</f>
        <v>0</v>
      </c>
      <c r="D18" s="409" t="s">
        <v>47</v>
      </c>
      <c r="E18" s="408" t="s">
        <v>48</v>
      </c>
      <c r="F18" s="240">
        <f>SUM(F19:F20)</f>
        <v>56370995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3.5" customHeight="1" x14ac:dyDescent="0.2">
      <c r="A19" s="319"/>
      <c r="B19" s="408"/>
      <c r="C19" s="240"/>
      <c r="D19" s="409"/>
      <c r="E19" s="410" t="s">
        <v>49</v>
      </c>
      <c r="F19" s="240">
        <f>'3.Felh.'!C98</f>
        <v>47000000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3.5" customHeight="1" x14ac:dyDescent="0.2">
      <c r="A20" s="319"/>
      <c r="B20" s="408"/>
      <c r="C20" s="240"/>
      <c r="D20" s="409"/>
      <c r="E20" s="410" t="s">
        <v>506</v>
      </c>
      <c r="F20" s="240">
        <f>'3.Felh.'!C101</f>
        <v>9370995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3.5" customHeight="1" x14ac:dyDescent="0.2">
      <c r="A21" s="319" t="s">
        <v>21</v>
      </c>
      <c r="B21" s="411" t="s">
        <v>22</v>
      </c>
      <c r="C21" s="406"/>
      <c r="D21" s="409" t="s">
        <v>50</v>
      </c>
      <c r="E21" s="411" t="s">
        <v>51</v>
      </c>
      <c r="F21" s="40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3.5" customHeight="1" x14ac:dyDescent="0.2">
      <c r="A22" s="319"/>
      <c r="B22" s="407" t="s">
        <v>23</v>
      </c>
      <c r="C22" s="406">
        <f>C23+C26</f>
        <v>813954089</v>
      </c>
      <c r="D22" s="409"/>
      <c r="E22" s="407" t="s">
        <v>52</v>
      </c>
      <c r="F22" s="406">
        <f>SUM(F23:F23)</f>
        <v>13656054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3.5" customHeight="1" x14ac:dyDescent="0.2">
      <c r="A23" s="319"/>
      <c r="B23" s="408" t="s">
        <v>24</v>
      </c>
      <c r="C23" s="240">
        <f>SUM(C24:C25)</f>
        <v>813954089</v>
      </c>
      <c r="D23" s="409" t="s">
        <v>53</v>
      </c>
      <c r="E23" s="412" t="s">
        <v>54</v>
      </c>
      <c r="F23" s="240">
        <f>'2.Műk.'!C69</f>
        <v>13656054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16.5" customHeight="1" x14ac:dyDescent="0.2">
      <c r="A24" s="319"/>
      <c r="B24" s="413" t="s">
        <v>25</v>
      </c>
      <c r="C24" s="240">
        <f>'2.Műk.'!C53</f>
        <v>326029439</v>
      </c>
      <c r="D24" s="409"/>
      <c r="E24" s="407" t="s">
        <v>55</v>
      </c>
      <c r="F24" s="406"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6.5" customHeight="1" x14ac:dyDescent="0.2">
      <c r="A25" s="319"/>
      <c r="B25" s="413" t="s">
        <v>26</v>
      </c>
      <c r="C25" s="240">
        <f>'3.Felh.'!C26</f>
        <v>487924650</v>
      </c>
      <c r="D25" s="409"/>
      <c r="E25" s="407"/>
      <c r="F25" s="40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ht="16.5" customHeight="1" x14ac:dyDescent="0.2">
      <c r="A26" s="319"/>
      <c r="B26" s="407" t="s">
        <v>27</v>
      </c>
      <c r="C26" s="240">
        <v>0</v>
      </c>
      <c r="D26" s="409"/>
      <c r="E26" s="407"/>
      <c r="F26" s="40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ht="13.5" customHeight="1" x14ac:dyDescent="0.2">
      <c r="A27" s="319"/>
      <c r="B27" s="414" t="s">
        <v>28</v>
      </c>
      <c r="C27" s="406">
        <f>C6+C22</f>
        <v>2072480406</v>
      </c>
      <c r="D27" s="319"/>
      <c r="E27" s="414" t="s">
        <v>56</v>
      </c>
      <c r="F27" s="406">
        <f>F6+F22</f>
        <v>2072480405.5999999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ht="13.5" customHeight="1" x14ac:dyDescent="0.2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ht="13.5" customHeight="1" x14ac:dyDescent="0.2">
      <c r="C29" s="30"/>
      <c r="D29" s="4"/>
      <c r="E29" s="4"/>
      <c r="F29" s="23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ht="13.5" customHeight="1" x14ac:dyDescent="0.2">
      <c r="D30" s="4"/>
      <c r="E30" s="23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spans="1:44" s="6" customFormat="1" ht="13.5" customHeight="1" x14ac:dyDescent="0.2">
      <c r="A31"/>
      <c r="B31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spans="1:44" s="6" customFormat="1" ht="16.5" customHeight="1" x14ac:dyDescent="0.2">
      <c r="A32"/>
      <c r="B32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spans="1:44" s="6" customFormat="1" ht="13.5" customHeight="1" x14ac:dyDescent="0.2">
      <c r="A33"/>
      <c r="B33"/>
      <c r="C33" s="1"/>
      <c r="D33" s="23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4" s="6" customFormat="1" ht="13.5" customHeight="1" x14ac:dyDescent="0.2">
      <c r="A34"/>
      <c r="B3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spans="1:44" s="9" customFormat="1" ht="13.5" customHeight="1" x14ac:dyDescent="0.2">
      <c r="A35"/>
      <c r="B35"/>
      <c r="C35" s="1"/>
      <c r="D35" s="4"/>
      <c r="E35" s="4"/>
      <c r="F35" s="4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</row>
    <row r="36" spans="1:44" ht="13.5" customHeight="1" x14ac:dyDescent="0.2">
      <c r="A36" s="6"/>
      <c r="B36" s="6"/>
      <c r="C36" s="6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spans="1:44" ht="13.5" customHeight="1" x14ac:dyDescent="0.2">
      <c r="A37" s="6"/>
      <c r="B37" s="6"/>
      <c r="C37" s="6"/>
      <c r="D37" s="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1:44" ht="16.5" customHeight="1" x14ac:dyDescent="0.2">
      <c r="A38" s="6"/>
      <c r="B38" s="6"/>
      <c r="C38" s="6"/>
      <c r="D38" s="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1:44" ht="16.5" customHeight="1" x14ac:dyDescent="0.2">
      <c r="A39" s="6"/>
      <c r="B39" s="6"/>
      <c r="C39" s="6"/>
      <c r="D39" s="7"/>
      <c r="E39" s="8"/>
      <c r="F39" s="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spans="1:44" ht="13.5" customHeight="1" x14ac:dyDescent="0.2">
      <c r="A40" s="9"/>
      <c r="B40" s="9"/>
      <c r="C40" s="9"/>
      <c r="D40" s="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4" ht="16.5" customHeight="1" x14ac:dyDescent="0.2">
      <c r="D41" s="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</row>
    <row r="42" spans="1:44" ht="16.5" customHeight="1" x14ac:dyDescent="0.2"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4" ht="15.75" customHeight="1" x14ac:dyDescent="0.2"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ht="12.75" customHeight="1" x14ac:dyDescent="0.2"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ht="15.75" customHeight="1" x14ac:dyDescent="0.2"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 spans="1:44" ht="15.75" customHeight="1" x14ac:dyDescent="0.2"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 spans="1:44" ht="15.75" customHeight="1" x14ac:dyDescent="0.2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ht="15.75" customHeight="1" x14ac:dyDescent="0.2">
      <c r="B48" s="10"/>
      <c r="C48" s="1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2:44" ht="15.75" customHeight="1" x14ac:dyDescent="0.2">
      <c r="B49" s="12"/>
      <c r="C49" s="1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2:44" ht="15.75" customHeight="1" x14ac:dyDescent="0.2">
      <c r="B50" s="4"/>
      <c r="C50" s="1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2:44" ht="15.75" customHeight="1" x14ac:dyDescent="0.2">
      <c r="B51" s="4"/>
      <c r="C51" s="1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2:44" ht="15.75" customHeight="1" x14ac:dyDescent="0.2">
      <c r="B52" s="4"/>
      <c r="C52" s="1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spans="2:44" ht="15.75" customHeight="1" x14ac:dyDescent="0.2">
      <c r="B53" s="4"/>
      <c r="C53" s="1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2:44" ht="15.75" customHeight="1" x14ac:dyDescent="0.2">
      <c r="B54" s="4"/>
      <c r="C54" s="1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2:44" ht="15.75" customHeight="1" x14ac:dyDescent="0.2">
      <c r="B55" s="4"/>
      <c r="C55" s="1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2:44" ht="15.75" customHeight="1" x14ac:dyDescent="0.2">
      <c r="B56" s="4"/>
      <c r="C56" s="1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2:44" ht="15.75" customHeight="1" x14ac:dyDescent="0.2">
      <c r="B57" s="4"/>
      <c r="C57" s="1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2:44" ht="15.75" customHeight="1" x14ac:dyDescent="0.2">
      <c r="B58" s="4"/>
      <c r="C58" s="1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2:44" ht="15.75" customHeight="1" x14ac:dyDescent="0.2">
      <c r="B59" s="4"/>
      <c r="C59" s="1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2:44" ht="15.75" customHeight="1" x14ac:dyDescent="0.2">
      <c r="B60" s="4"/>
      <c r="C60" s="1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2:44" ht="15.75" customHeight="1" x14ac:dyDescent="0.2">
      <c r="B61" s="4"/>
      <c r="C61" s="1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2:44" ht="15.75" customHeight="1" x14ac:dyDescent="0.2">
      <c r="B62" s="4"/>
      <c r="C62" s="1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2:44" ht="15.75" customHeight="1" x14ac:dyDescent="0.2">
      <c r="B63" s="4"/>
      <c r="C63" s="1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2:44" ht="15.75" customHeight="1" x14ac:dyDescent="0.2">
      <c r="B64" s="4"/>
      <c r="C64" s="1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spans="2:44" ht="15.75" customHeight="1" x14ac:dyDescent="0.2">
      <c r="B65" s="4"/>
      <c r="C65" s="1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 spans="2:44" ht="15.75" customHeight="1" x14ac:dyDescent="0.2">
      <c r="B66" s="4"/>
      <c r="C66" s="1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 spans="2:44" ht="15.75" customHeight="1" x14ac:dyDescent="0.2">
      <c r="B67" s="4"/>
      <c r="C67" s="1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spans="2:44" ht="15.75" customHeight="1" x14ac:dyDescent="0.2">
      <c r="B68" s="4"/>
      <c r="C68" s="1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2:44" ht="15.75" customHeight="1" x14ac:dyDescent="0.2">
      <c r="B69" s="4"/>
      <c r="C69" s="1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spans="2:44" ht="15.75" customHeight="1" x14ac:dyDescent="0.2">
      <c r="B70" s="4"/>
      <c r="C70" s="1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2:44" ht="15.75" customHeight="1" x14ac:dyDescent="0.2">
      <c r="B71" s="4"/>
      <c r="C71" s="1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spans="2:44" ht="15.75" customHeight="1" x14ac:dyDescent="0.2">
      <c r="B72" s="4"/>
      <c r="C72" s="1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spans="2:44" ht="15.75" customHeight="1" x14ac:dyDescent="0.2">
      <c r="B73" s="4"/>
      <c r="C73" s="1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 spans="2:44" ht="15.75" customHeight="1" x14ac:dyDescent="0.2">
      <c r="B74" s="4"/>
      <c r="C74" s="1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spans="2:44" ht="15.75" customHeight="1" x14ac:dyDescent="0.2">
      <c r="B75" s="4"/>
      <c r="C75" s="1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2:44" ht="15.75" customHeight="1" x14ac:dyDescent="0.2">
      <c r="B76" s="4"/>
      <c r="C76" s="1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spans="2:44" ht="15.75" customHeight="1" x14ac:dyDescent="0.2">
      <c r="B77" s="4"/>
      <c r="C77" s="1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spans="2:44" ht="15.75" customHeight="1" x14ac:dyDescent="0.2">
      <c r="B78" s="4"/>
      <c r="C78" s="1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spans="2:44" ht="15.75" customHeight="1" x14ac:dyDescent="0.2">
      <c r="B79" s="4"/>
      <c r="C79" s="1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spans="2:44" ht="15.75" customHeight="1" x14ac:dyDescent="0.2">
      <c r="B80" s="4"/>
      <c r="C80" s="1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spans="2:44" ht="15.75" customHeight="1" x14ac:dyDescent="0.2">
      <c r="B81" s="4"/>
      <c r="C81" s="1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spans="2:44" ht="15.75" customHeight="1" x14ac:dyDescent="0.2">
      <c r="B82" s="4"/>
      <c r="C82" s="1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spans="2:44" ht="15.75" customHeight="1" x14ac:dyDescent="0.2">
      <c r="B83" s="4"/>
      <c r="C83" s="1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spans="2:44" ht="15.75" customHeight="1" x14ac:dyDescent="0.2">
      <c r="B84" s="4"/>
      <c r="C84" s="1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spans="2:44" ht="15.75" customHeight="1" x14ac:dyDescent="0.2">
      <c r="B85" s="4"/>
      <c r="C85" s="1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2:44" ht="15.75" customHeight="1" x14ac:dyDescent="0.2">
      <c r="B86" s="4"/>
      <c r="C86" s="1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2:44" ht="15.75" customHeight="1" x14ac:dyDescent="0.2">
      <c r="B87" s="4"/>
      <c r="C87" s="1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2:44" ht="15.75" customHeight="1" x14ac:dyDescent="0.2">
      <c r="B88" s="4"/>
      <c r="C88" s="1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2:44" ht="15.75" customHeight="1" x14ac:dyDescent="0.2">
      <c r="B89" s="4"/>
      <c r="C89" s="1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2:44" ht="15.75" customHeight="1" x14ac:dyDescent="0.2">
      <c r="B90" s="4"/>
      <c r="C90" s="1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2:44" ht="15.75" customHeight="1" x14ac:dyDescent="0.2">
      <c r="B91" s="4"/>
      <c r="C91" s="1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2:44" ht="15.75" customHeight="1" x14ac:dyDescent="0.2">
      <c r="B92" s="4"/>
      <c r="C92" s="1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spans="2:44" ht="15.75" customHeight="1" x14ac:dyDescent="0.2">
      <c r="B93" s="4"/>
      <c r="C93" s="1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2:44" ht="15.75" customHeight="1" x14ac:dyDescent="0.2">
      <c r="B94" s="4"/>
      <c r="C94" s="1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2:44" ht="15.75" customHeight="1" x14ac:dyDescent="0.2">
      <c r="B95" s="4"/>
      <c r="C95" s="1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2:44" ht="15.75" customHeight="1" x14ac:dyDescent="0.2">
      <c r="B96" s="4"/>
      <c r="C96" s="1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2:44" ht="15.75" customHeight="1" x14ac:dyDescent="0.2">
      <c r="B97" s="4"/>
      <c r="C97" s="1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2:44" ht="15.75" customHeight="1" x14ac:dyDescent="0.2">
      <c r="B98" s="4"/>
      <c r="C98" s="1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2:44" ht="15.75" customHeight="1" x14ac:dyDescent="0.2">
      <c r="B99" s="4"/>
      <c r="C99" s="1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2:44" ht="15.75" customHeight="1" x14ac:dyDescent="0.2">
      <c r="B100" s="4"/>
      <c r="C100" s="1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2:44" ht="15.75" customHeight="1" x14ac:dyDescent="0.2">
      <c r="B101" s="4"/>
      <c r="C101" s="1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spans="2:44" ht="15.75" customHeight="1" x14ac:dyDescent="0.2">
      <c r="B102" s="4"/>
      <c r="C102" s="1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 spans="2:44" ht="15.75" customHeight="1" x14ac:dyDescent="0.2">
      <c r="B103" s="4"/>
      <c r="C103" s="1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</row>
    <row r="104" spans="2:44" ht="15.75" customHeight="1" x14ac:dyDescent="0.2">
      <c r="B104" s="4"/>
      <c r="C104" s="1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 spans="2:44" ht="15.75" customHeight="1" x14ac:dyDescent="0.2">
      <c r="B105" s="4"/>
      <c r="C105" s="1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 spans="2:44" ht="15.75" customHeight="1" x14ac:dyDescent="0.2">
      <c r="B106" s="4"/>
      <c r="C106" s="1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</row>
    <row r="107" spans="2:44" ht="15.75" customHeight="1" x14ac:dyDescent="0.2">
      <c r="B107" s="4"/>
      <c r="C107" s="1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 spans="2:44" ht="15.75" customHeight="1" x14ac:dyDescent="0.2">
      <c r="B108" s="4"/>
      <c r="C108" s="1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2:44" ht="15.75" customHeight="1" x14ac:dyDescent="0.2">
      <c r="B109" s="4"/>
      <c r="C109" s="1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 spans="2:44" ht="15.75" customHeight="1" x14ac:dyDescent="0.2">
      <c r="B110" s="4"/>
      <c r="C110" s="1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 spans="2:44" ht="15.75" customHeight="1" x14ac:dyDescent="0.2">
      <c r="B111" s="4"/>
      <c r="C111" s="1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 spans="2:44" ht="15.75" customHeight="1" x14ac:dyDescent="0.2">
      <c r="B112" s="4"/>
      <c r="C112" s="1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 spans="2:44" ht="15.75" customHeight="1" x14ac:dyDescent="0.2">
      <c r="B113" s="4"/>
      <c r="C113" s="1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 spans="2:44" ht="15.75" customHeight="1" x14ac:dyDescent="0.2">
      <c r="B114" s="4"/>
      <c r="C114" s="1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 spans="2:44" ht="15.75" customHeight="1" x14ac:dyDescent="0.2">
      <c r="B115" s="4"/>
      <c r="C115" s="1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 spans="2:44" ht="15.75" customHeight="1" x14ac:dyDescent="0.2">
      <c r="B116" s="4"/>
      <c r="C116" s="1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spans="2:44" ht="15.75" customHeight="1" x14ac:dyDescent="0.2">
      <c r="B117" s="4"/>
      <c r="C117" s="1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spans="2:44" ht="15.75" customHeight="1" x14ac:dyDescent="0.2">
      <c r="B118" s="4"/>
      <c r="C118" s="1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spans="2:44" ht="15.75" customHeight="1" x14ac:dyDescent="0.2">
      <c r="B119" s="4"/>
      <c r="C119" s="1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spans="2:44" ht="15.75" customHeight="1" x14ac:dyDescent="0.2">
      <c r="B120" s="4"/>
      <c r="C120" s="1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spans="2:44" ht="15.75" customHeight="1" x14ac:dyDescent="0.2">
      <c r="B121" s="4"/>
      <c r="C121" s="1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 spans="2:44" ht="15.75" customHeight="1" x14ac:dyDescent="0.2">
      <c r="B122" s="4"/>
      <c r="C122" s="1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 spans="2:44" ht="15.75" customHeight="1" x14ac:dyDescent="0.2">
      <c r="B123" s="4"/>
      <c r="C123" s="1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 spans="2:44" ht="15.75" customHeight="1" x14ac:dyDescent="0.2">
      <c r="B124" s="4"/>
      <c r="C124" s="1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 spans="2:44" ht="15.75" customHeight="1" x14ac:dyDescent="0.2">
      <c r="B125" s="4"/>
      <c r="C125" s="1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spans="2:44" ht="15.75" customHeight="1" x14ac:dyDescent="0.2">
      <c r="B126" s="4"/>
      <c r="C126" s="1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2:44" ht="15.75" customHeight="1" x14ac:dyDescent="0.2">
      <c r="B127" s="4"/>
      <c r="C127" s="1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spans="2:44" ht="15.75" customHeight="1" x14ac:dyDescent="0.2">
      <c r="B128" s="4"/>
      <c r="C128" s="1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2:44" ht="15.75" customHeight="1" x14ac:dyDescent="0.2">
      <c r="B129" s="4"/>
      <c r="C129" s="1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2:44" ht="15.75" customHeight="1" x14ac:dyDescent="0.2">
      <c r="B130" s="4"/>
      <c r="C130" s="1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2:44" ht="15.75" customHeight="1" x14ac:dyDescent="0.2">
      <c r="B131" s="4"/>
      <c r="C131" s="1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2:44" ht="15.75" customHeight="1" x14ac:dyDescent="0.2">
      <c r="B132" s="4"/>
      <c r="C132" s="1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spans="2:44" ht="15.75" customHeight="1" x14ac:dyDescent="0.2">
      <c r="B133" s="4"/>
      <c r="C133" s="1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 spans="2:44" ht="15.75" customHeight="1" x14ac:dyDescent="0.2">
      <c r="B134" s="4"/>
      <c r="C134" s="1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spans="2:44" ht="15.75" customHeight="1" x14ac:dyDescent="0.2">
      <c r="B135" s="4"/>
      <c r="C135" s="1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2:44" ht="15.75" customHeight="1" x14ac:dyDescent="0.2">
      <c r="B136" s="4"/>
      <c r="C136" s="1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 spans="2:44" ht="15.75" customHeight="1" x14ac:dyDescent="0.2">
      <c r="B137" s="4"/>
      <c r="C137" s="1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 spans="2:44" ht="15.75" customHeight="1" x14ac:dyDescent="0.2">
      <c r="B138" s="4"/>
      <c r="C138" s="1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 spans="2:44" ht="15.75" customHeight="1" x14ac:dyDescent="0.2">
      <c r="B139" s="4"/>
      <c r="C139" s="1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 spans="2:44" ht="15.75" customHeight="1" x14ac:dyDescent="0.2">
      <c r="B140" s="4"/>
      <c r="C140" s="1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 spans="2:44" ht="15.75" customHeight="1" x14ac:dyDescent="0.2">
      <c r="B141" s="4"/>
      <c r="C141" s="1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 spans="2:44" ht="15.75" customHeight="1" x14ac:dyDescent="0.2">
      <c r="B142" s="4"/>
      <c r="C142" s="1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 spans="2:44" ht="15.75" customHeight="1" x14ac:dyDescent="0.2">
      <c r="B143" s="4"/>
      <c r="C143" s="1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 spans="2:44" ht="15.75" customHeight="1" x14ac:dyDescent="0.2">
      <c r="B144" s="4"/>
      <c r="C144" s="1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 spans="2:44" ht="15.75" customHeight="1" x14ac:dyDescent="0.2">
      <c r="B145" s="4"/>
      <c r="C145" s="1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 spans="2:44" ht="15.75" customHeight="1" x14ac:dyDescent="0.2">
      <c r="B146" s="4"/>
      <c r="C146" s="1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 spans="2:44" ht="15.75" customHeight="1" x14ac:dyDescent="0.2">
      <c r="B147" s="4"/>
      <c r="C147" s="1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 spans="2:44" ht="15.75" customHeight="1" x14ac:dyDescent="0.2">
      <c r="B148" s="4"/>
      <c r="C148" s="1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 spans="2:44" ht="15.75" customHeight="1" x14ac:dyDescent="0.2">
      <c r="B149" s="4"/>
      <c r="C149" s="1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 spans="2:44" ht="15.75" customHeight="1" x14ac:dyDescent="0.2">
      <c r="B150" s="4"/>
      <c r="C150" s="1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 spans="2:44" ht="15.75" customHeight="1" x14ac:dyDescent="0.2">
      <c r="B151" s="4"/>
      <c r="C151" s="1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 spans="2:44" ht="15.75" customHeight="1" x14ac:dyDescent="0.2">
      <c r="B152" s="4"/>
      <c r="C152" s="1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 spans="2:44" ht="15.75" customHeight="1" x14ac:dyDescent="0.2">
      <c r="B153" s="4"/>
      <c r="C153" s="1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 spans="2:44" ht="15.75" customHeight="1" x14ac:dyDescent="0.2">
      <c r="B154" s="4"/>
      <c r="C154" s="1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 spans="2:44" ht="15.75" customHeight="1" x14ac:dyDescent="0.2">
      <c r="B155" s="4"/>
      <c r="C155" s="1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 spans="2:44" ht="15.75" customHeight="1" x14ac:dyDescent="0.2">
      <c r="B156" s="4"/>
      <c r="C156" s="1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 spans="2:44" ht="15.75" customHeight="1" x14ac:dyDescent="0.2">
      <c r="B157" s="4"/>
      <c r="C157" s="1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 spans="2:44" ht="15.75" customHeight="1" x14ac:dyDescent="0.2">
      <c r="B158" s="4"/>
      <c r="C158" s="1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 spans="2:44" ht="15.75" customHeight="1" x14ac:dyDescent="0.2">
      <c r="B159" s="4"/>
      <c r="C159" s="1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 spans="2:44" ht="15.75" customHeight="1" x14ac:dyDescent="0.2">
      <c r="B160" s="4"/>
      <c r="C160" s="1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 spans="2:44" ht="15.75" customHeight="1" x14ac:dyDescent="0.2">
      <c r="B161" s="4"/>
      <c r="C161" s="1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 spans="2:44" ht="15.75" customHeight="1" x14ac:dyDescent="0.2">
      <c r="B162" s="4"/>
      <c r="C162" s="1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 spans="2:44" ht="15.75" customHeight="1" x14ac:dyDescent="0.2">
      <c r="B163" s="4"/>
      <c r="C163" s="1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 spans="2:44" ht="15.75" customHeight="1" x14ac:dyDescent="0.2">
      <c r="B164" s="4"/>
      <c r="C164" s="1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 spans="2:44" ht="15.75" customHeight="1" x14ac:dyDescent="0.2">
      <c r="B165" s="4"/>
      <c r="C165" s="1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 spans="2:44" ht="15.75" customHeight="1" x14ac:dyDescent="0.2">
      <c r="B166" s="4"/>
      <c r="C166" s="1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 spans="2:44" ht="15.75" customHeight="1" x14ac:dyDescent="0.2">
      <c r="B167" s="4"/>
      <c r="C167" s="1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 spans="2:44" ht="15.75" customHeight="1" x14ac:dyDescent="0.2">
      <c r="B168" s="4"/>
      <c r="C168" s="1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 spans="2:44" ht="15.75" customHeight="1" x14ac:dyDescent="0.2">
      <c r="B169" s="4"/>
      <c r="C169" s="1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 spans="2:44" ht="15.75" customHeight="1" x14ac:dyDescent="0.2">
      <c r="B170" s="4"/>
      <c r="C170" s="1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 spans="2:44" ht="15.75" customHeight="1" x14ac:dyDescent="0.2">
      <c r="B171" s="4"/>
      <c r="C171" s="13"/>
      <c r="D171" s="4"/>
      <c r="E171" s="4"/>
      <c r="F171" s="4"/>
    </row>
    <row r="172" spans="2:44" ht="15.75" customHeight="1" x14ac:dyDescent="0.2">
      <c r="B172" s="4"/>
      <c r="C172" s="13"/>
      <c r="D172" s="4"/>
      <c r="E172" s="4"/>
      <c r="F172" s="4"/>
    </row>
    <row r="173" spans="2:44" ht="15.75" customHeight="1" x14ac:dyDescent="0.2">
      <c r="B173" s="4"/>
      <c r="C173" s="13"/>
      <c r="D173" s="4"/>
      <c r="E173" s="4"/>
      <c r="F173" s="4"/>
    </row>
    <row r="174" spans="2:44" ht="15.75" customHeight="1" x14ac:dyDescent="0.2">
      <c r="B174" s="4"/>
      <c r="C174" s="13"/>
      <c r="D174" s="4"/>
      <c r="E174" s="4"/>
      <c r="F174" s="4"/>
    </row>
    <row r="175" spans="2:44" ht="15.75" customHeight="1" x14ac:dyDescent="0.2">
      <c r="B175" s="4"/>
      <c r="C175" s="13"/>
    </row>
    <row r="176" spans="2:44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</sheetData>
  <sheetProtection selectLockedCells="1" selectUnlockedCells="1"/>
  <mergeCells count="2">
    <mergeCell ref="A2:F2"/>
    <mergeCell ref="A3:F3"/>
  </mergeCells>
  <pageMargins left="0.39370078740157483" right="0.39370078740157483" top="0.15748031496062992" bottom="0.15748031496062992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3" sqref="Q13"/>
    </sheetView>
  </sheetViews>
  <sheetFormatPr defaultRowHeight="12.75" x14ac:dyDescent="0.2"/>
  <cols>
    <col min="1" max="1" width="36.7109375" customWidth="1"/>
    <col min="2" max="2" width="11.28515625" bestFit="1" customWidth="1"/>
    <col min="3" max="3" width="12" bestFit="1" customWidth="1"/>
    <col min="4" max="11" width="12.42578125" bestFit="1" customWidth="1"/>
    <col min="12" max="12" width="13.28515625" bestFit="1" customWidth="1"/>
    <col min="13" max="13" width="12.42578125" bestFit="1" customWidth="1"/>
    <col min="14" max="14" width="14.28515625" bestFit="1" customWidth="1"/>
    <col min="15" max="15" width="10.85546875" bestFit="1" customWidth="1"/>
    <col min="16" max="16" width="13.42578125" bestFit="1" customWidth="1"/>
    <col min="17" max="17" width="12.28515625" customWidth="1"/>
  </cols>
  <sheetData>
    <row r="1" spans="1:17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M1" s="15"/>
      <c r="N1" s="36" t="s">
        <v>273</v>
      </c>
    </row>
    <row r="2" spans="1:17" ht="15.75" x14ac:dyDescent="0.2">
      <c r="A2" s="448" t="s">
        <v>640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7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36"/>
    </row>
    <row r="4" spans="1:17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36" t="s">
        <v>596</v>
      </c>
    </row>
    <row r="5" spans="1:17" ht="21.75" customHeight="1" x14ac:dyDescent="0.2">
      <c r="A5" s="131" t="s">
        <v>274</v>
      </c>
      <c r="B5" s="132" t="s">
        <v>275</v>
      </c>
      <c r="C5" s="132" t="s">
        <v>276</v>
      </c>
      <c r="D5" s="132" t="s">
        <v>277</v>
      </c>
      <c r="E5" s="132" t="s">
        <v>278</v>
      </c>
      <c r="F5" s="132" t="s">
        <v>279</v>
      </c>
      <c r="G5" s="132" t="s">
        <v>280</v>
      </c>
      <c r="H5" s="132" t="s">
        <v>281</v>
      </c>
      <c r="I5" s="132" t="s">
        <v>282</v>
      </c>
      <c r="J5" s="132" t="s">
        <v>283</v>
      </c>
      <c r="K5" s="132" t="s">
        <v>284</v>
      </c>
      <c r="L5" s="132" t="s">
        <v>285</v>
      </c>
      <c r="M5" s="132" t="s">
        <v>286</v>
      </c>
      <c r="N5" s="133" t="s">
        <v>219</v>
      </c>
    </row>
    <row r="6" spans="1:17" ht="15.95" customHeight="1" x14ac:dyDescent="0.25">
      <c r="A6" s="134" t="s">
        <v>217</v>
      </c>
      <c r="B6" s="135">
        <v>31984478</v>
      </c>
      <c r="C6" s="135">
        <v>31984478</v>
      </c>
      <c r="D6" s="135">
        <v>31984478</v>
      </c>
      <c r="E6" s="135">
        <v>31984478</v>
      </c>
      <c r="F6" s="135">
        <v>31984478</v>
      </c>
      <c r="G6" s="135">
        <v>31984478</v>
      </c>
      <c r="H6" s="135">
        <v>31984478</v>
      </c>
      <c r="I6" s="135">
        <v>31984478</v>
      </c>
      <c r="J6" s="135">
        <v>31984478</v>
      </c>
      <c r="K6" s="135">
        <v>31984478</v>
      </c>
      <c r="L6" s="135">
        <v>31984478</v>
      </c>
      <c r="M6" s="135">
        <v>31984479</v>
      </c>
      <c r="N6" s="136">
        <f t="shared" ref="N6:N13" si="0">SUM(B6:M6)</f>
        <v>383813737</v>
      </c>
      <c r="O6" s="19"/>
      <c r="P6" s="24"/>
    </row>
    <row r="7" spans="1:17" ht="15.95" customHeight="1" x14ac:dyDescent="0.25">
      <c r="A7" s="134" t="s">
        <v>220</v>
      </c>
      <c r="B7" s="135">
        <v>0</v>
      </c>
      <c r="C7" s="135">
        <v>0</v>
      </c>
      <c r="D7" s="135">
        <v>0</v>
      </c>
      <c r="E7" s="135">
        <v>4161690</v>
      </c>
      <c r="F7" s="135">
        <v>0</v>
      </c>
      <c r="G7" s="135">
        <v>0</v>
      </c>
      <c r="H7" s="135">
        <v>0</v>
      </c>
      <c r="I7" s="135">
        <v>0</v>
      </c>
      <c r="J7" s="135">
        <v>35120890</v>
      </c>
      <c r="K7" s="135">
        <v>0</v>
      </c>
      <c r="L7" s="135">
        <v>0</v>
      </c>
      <c r="M7" s="135">
        <v>0</v>
      </c>
      <c r="N7" s="136">
        <f t="shared" si="0"/>
        <v>39282580</v>
      </c>
      <c r="O7" s="19"/>
      <c r="P7" s="24"/>
    </row>
    <row r="8" spans="1:17" ht="15.95" customHeight="1" x14ac:dyDescent="0.25">
      <c r="A8" s="134" t="s">
        <v>194</v>
      </c>
      <c r="B8" s="135">
        <v>3797000</v>
      </c>
      <c r="C8" s="135">
        <v>30000000</v>
      </c>
      <c r="D8" s="135">
        <v>130541000</v>
      </c>
      <c r="E8" s="135">
        <v>30699000</v>
      </c>
      <c r="F8" s="135">
        <v>18190000</v>
      </c>
      <c r="G8" s="135">
        <v>6190000</v>
      </c>
      <c r="H8" s="135">
        <v>35000000</v>
      </c>
      <c r="I8" s="135">
        <v>45000000</v>
      </c>
      <c r="J8" s="135">
        <v>164240000</v>
      </c>
      <c r="K8" s="135">
        <v>20190000</v>
      </c>
      <c r="L8" s="135">
        <v>20000000</v>
      </c>
      <c r="M8" s="135">
        <v>15253000</v>
      </c>
      <c r="N8" s="136">
        <f t="shared" si="0"/>
        <v>519100000</v>
      </c>
      <c r="O8" s="137"/>
      <c r="P8" s="24"/>
    </row>
    <row r="9" spans="1:17" ht="18" customHeight="1" x14ac:dyDescent="0.25">
      <c r="A9" s="134" t="s">
        <v>195</v>
      </c>
      <c r="B9" s="135">
        <v>3444000</v>
      </c>
      <c r="C9" s="135">
        <v>3444000</v>
      </c>
      <c r="D9" s="135">
        <v>3444000</v>
      </c>
      <c r="E9" s="135">
        <v>20110000</v>
      </c>
      <c r="F9" s="135">
        <v>20110000</v>
      </c>
      <c r="G9" s="135">
        <v>20110000</v>
      </c>
      <c r="H9" s="135">
        <v>20120000</v>
      </c>
      <c r="I9" s="135">
        <v>20110000</v>
      </c>
      <c r="J9" s="135">
        <v>20110000</v>
      </c>
      <c r="K9" s="135">
        <v>3444000</v>
      </c>
      <c r="L9" s="135">
        <v>3444000</v>
      </c>
      <c r="M9" s="135">
        <v>3440000</v>
      </c>
      <c r="N9" s="136">
        <f t="shared" si="0"/>
        <v>141330000</v>
      </c>
      <c r="O9" s="19"/>
      <c r="P9" s="24"/>
    </row>
    <row r="10" spans="1:17" ht="15.95" customHeight="1" x14ac:dyDescent="0.25">
      <c r="A10" s="134" t="s">
        <v>197</v>
      </c>
      <c r="B10" s="135">
        <v>0</v>
      </c>
      <c r="C10" s="135">
        <v>0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30000000</v>
      </c>
      <c r="J10" s="135">
        <v>30000000</v>
      </c>
      <c r="K10" s="135">
        <v>30000000</v>
      </c>
      <c r="L10" s="135">
        <v>30000000</v>
      </c>
      <c r="M10" s="135">
        <v>30000000</v>
      </c>
      <c r="N10" s="136">
        <f t="shared" si="0"/>
        <v>150000000</v>
      </c>
      <c r="O10" s="137"/>
      <c r="P10" s="24"/>
    </row>
    <row r="11" spans="1:17" ht="15.95" customHeight="1" x14ac:dyDescent="0.25">
      <c r="A11" s="134" t="s">
        <v>287</v>
      </c>
      <c r="B11" s="135">
        <v>0</v>
      </c>
      <c r="C11" s="135">
        <v>0</v>
      </c>
      <c r="D11" s="135">
        <v>0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25000000</v>
      </c>
      <c r="L11" s="135">
        <v>0</v>
      </c>
      <c r="M11" s="135">
        <v>0</v>
      </c>
      <c r="N11" s="136">
        <f t="shared" si="0"/>
        <v>25000000</v>
      </c>
      <c r="O11" s="137"/>
      <c r="P11" s="24"/>
    </row>
    <row r="12" spans="1:17" ht="15.95" customHeight="1" x14ac:dyDescent="0.25">
      <c r="A12" s="134" t="s">
        <v>222</v>
      </c>
      <c r="B12" s="135">
        <v>0</v>
      </c>
      <c r="C12" s="135">
        <v>0</v>
      </c>
      <c r="D12" s="135">
        <v>0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6">
        <f t="shared" si="0"/>
        <v>0</v>
      </c>
      <c r="O12" s="137"/>
      <c r="P12" s="24"/>
    </row>
    <row r="13" spans="1:17" ht="15.95" customHeight="1" x14ac:dyDescent="0.25">
      <c r="A13" s="134" t="s">
        <v>198</v>
      </c>
      <c r="B13" s="135">
        <v>57601459</v>
      </c>
      <c r="C13" s="135">
        <v>6606000</v>
      </c>
      <c r="D13" s="135">
        <v>62406000</v>
      </c>
      <c r="E13" s="135">
        <v>149291541</v>
      </c>
      <c r="F13" s="135">
        <v>45000000</v>
      </c>
      <c r="G13" s="135">
        <v>130228000</v>
      </c>
      <c r="H13" s="135">
        <v>103228</v>
      </c>
      <c r="I13" s="135">
        <v>56125000</v>
      </c>
      <c r="J13" s="135">
        <v>40880000</v>
      </c>
      <c r="K13" s="135">
        <v>153655000</v>
      </c>
      <c r="L13" s="135">
        <v>61340861</v>
      </c>
      <c r="M13" s="135">
        <v>50717000</v>
      </c>
      <c r="N13" s="136">
        <f t="shared" si="0"/>
        <v>813954089</v>
      </c>
      <c r="O13" s="137"/>
      <c r="P13" s="24"/>
    </row>
    <row r="14" spans="1:17" ht="15.95" customHeight="1" x14ac:dyDescent="0.2">
      <c r="A14" s="138" t="s">
        <v>288</v>
      </c>
      <c r="B14" s="139">
        <f t="shared" ref="B14:N14" si="1">SUM(B6:B13)</f>
        <v>96826937</v>
      </c>
      <c r="C14" s="139">
        <f t="shared" si="1"/>
        <v>72034478</v>
      </c>
      <c r="D14" s="139">
        <f t="shared" si="1"/>
        <v>228375478</v>
      </c>
      <c r="E14" s="139">
        <f t="shared" si="1"/>
        <v>236246709</v>
      </c>
      <c r="F14" s="139">
        <f t="shared" si="1"/>
        <v>115284478</v>
      </c>
      <c r="G14" s="139">
        <f t="shared" si="1"/>
        <v>188512478</v>
      </c>
      <c r="H14" s="139">
        <f t="shared" si="1"/>
        <v>87207706</v>
      </c>
      <c r="I14" s="139">
        <f t="shared" si="1"/>
        <v>183219478</v>
      </c>
      <c r="J14" s="139">
        <f t="shared" si="1"/>
        <v>322335368</v>
      </c>
      <c r="K14" s="139">
        <f t="shared" si="1"/>
        <v>264273478</v>
      </c>
      <c r="L14" s="139">
        <f t="shared" si="1"/>
        <v>146769339</v>
      </c>
      <c r="M14" s="139">
        <f t="shared" si="1"/>
        <v>131394479</v>
      </c>
      <c r="N14" s="136">
        <f t="shared" si="1"/>
        <v>2072480406</v>
      </c>
      <c r="O14" s="140"/>
      <c r="P14" s="24"/>
    </row>
    <row r="15" spans="1:17" ht="15.75" customHeight="1" x14ac:dyDescent="0.25">
      <c r="A15" s="134" t="s">
        <v>205</v>
      </c>
      <c r="B15" s="135">
        <v>37240474</v>
      </c>
      <c r="C15" s="135">
        <v>37240474</v>
      </c>
      <c r="D15" s="135">
        <v>37240474</v>
      </c>
      <c r="E15" s="135">
        <v>37240474</v>
      </c>
      <c r="F15" s="135">
        <v>37240474</v>
      </c>
      <c r="G15" s="135">
        <v>37490474</v>
      </c>
      <c r="H15" s="135">
        <v>37490474</v>
      </c>
      <c r="I15" s="135">
        <v>37490474</v>
      </c>
      <c r="J15" s="135">
        <v>37490474</v>
      </c>
      <c r="K15" s="135">
        <v>37240474</v>
      </c>
      <c r="L15" s="135">
        <v>37240474</v>
      </c>
      <c r="M15" s="135">
        <v>37540479</v>
      </c>
      <c r="N15" s="136">
        <f t="shared" ref="N15:N24" si="2">SUM(B15:M15)</f>
        <v>448185693</v>
      </c>
      <c r="O15" s="19"/>
      <c r="P15" s="24"/>
      <c r="Q15" s="24"/>
    </row>
    <row r="16" spans="1:17" ht="27.75" customHeight="1" x14ac:dyDescent="0.25">
      <c r="A16" s="141" t="s">
        <v>238</v>
      </c>
      <c r="B16" s="135">
        <v>7733906</v>
      </c>
      <c r="C16" s="135">
        <v>7733906</v>
      </c>
      <c r="D16" s="135">
        <v>7733906</v>
      </c>
      <c r="E16" s="135">
        <v>7733906</v>
      </c>
      <c r="F16" s="135">
        <v>7733906</v>
      </c>
      <c r="G16" s="135">
        <v>7783906</v>
      </c>
      <c r="H16" s="135">
        <v>7783906</v>
      </c>
      <c r="I16" s="135">
        <v>7783906</v>
      </c>
      <c r="J16" s="135">
        <v>7783906</v>
      </c>
      <c r="K16" s="135">
        <v>7733906</v>
      </c>
      <c r="L16" s="135">
        <v>7733906</v>
      </c>
      <c r="M16" s="135">
        <v>7792410</v>
      </c>
      <c r="N16" s="136">
        <f t="shared" si="2"/>
        <v>93065376</v>
      </c>
      <c r="O16" s="137"/>
      <c r="P16" s="24"/>
      <c r="Q16" s="24"/>
    </row>
    <row r="17" spans="1:16" ht="15.95" customHeight="1" x14ac:dyDescent="0.25">
      <c r="A17" s="141" t="s">
        <v>207</v>
      </c>
      <c r="B17" s="135">
        <v>37861503</v>
      </c>
      <c r="C17" s="135">
        <v>37861503</v>
      </c>
      <c r="D17" s="135">
        <v>37861503</v>
      </c>
      <c r="E17" s="135">
        <v>37861503</v>
      </c>
      <c r="F17" s="135">
        <v>37861503</v>
      </c>
      <c r="G17" s="135">
        <v>37861503</v>
      </c>
      <c r="H17" s="135">
        <v>37861503</v>
      </c>
      <c r="I17" s="135">
        <v>37861503</v>
      </c>
      <c r="J17" s="135">
        <v>37861503</v>
      </c>
      <c r="K17" s="135">
        <v>37861503</v>
      </c>
      <c r="L17" s="135">
        <v>37861503</v>
      </c>
      <c r="M17" s="135">
        <v>37861507</v>
      </c>
      <c r="N17" s="136">
        <f t="shared" si="2"/>
        <v>454338040</v>
      </c>
      <c r="O17" s="137"/>
      <c r="P17" s="24"/>
    </row>
    <row r="18" spans="1:16" ht="15.75" customHeight="1" x14ac:dyDescent="0.25">
      <c r="A18" s="141" t="s">
        <v>208</v>
      </c>
      <c r="B18" s="135">
        <v>200000</v>
      </c>
      <c r="C18" s="135">
        <v>665000</v>
      </c>
      <c r="D18" s="135">
        <v>335000</v>
      </c>
      <c r="E18" s="135">
        <v>195000</v>
      </c>
      <c r="F18" s="135">
        <v>195000</v>
      </c>
      <c r="G18" s="135">
        <v>200000</v>
      </c>
      <c r="H18" s="135">
        <v>195000</v>
      </c>
      <c r="I18" s="135">
        <v>195000</v>
      </c>
      <c r="J18" s="135">
        <v>800000</v>
      </c>
      <c r="K18" s="135">
        <v>200000</v>
      </c>
      <c r="L18" s="135">
        <v>1730000</v>
      </c>
      <c r="M18" s="135">
        <v>200000</v>
      </c>
      <c r="N18" s="136">
        <f t="shared" si="2"/>
        <v>5110000</v>
      </c>
      <c r="O18" s="19"/>
      <c r="P18" s="24"/>
    </row>
    <row r="19" spans="1:16" ht="15.75" customHeight="1" x14ac:dyDescent="0.25">
      <c r="A19" s="141" t="s">
        <v>209</v>
      </c>
      <c r="B19" s="135">
        <v>0</v>
      </c>
      <c r="C19" s="135">
        <v>0</v>
      </c>
      <c r="D19" s="135">
        <v>45552500</v>
      </c>
      <c r="E19" s="135">
        <v>1200000</v>
      </c>
      <c r="F19" s="135">
        <v>500000</v>
      </c>
      <c r="G19" s="135">
        <v>300000</v>
      </c>
      <c r="H19" s="135">
        <v>11134974</v>
      </c>
      <c r="I19" s="135">
        <v>11134974</v>
      </c>
      <c r="J19" s="135">
        <v>7416977</v>
      </c>
      <c r="K19" s="135">
        <v>7416977</v>
      </c>
      <c r="L19" s="135">
        <v>11134975</v>
      </c>
      <c r="M19" s="135">
        <v>5877495</v>
      </c>
      <c r="N19" s="136">
        <f t="shared" si="2"/>
        <v>101668872</v>
      </c>
      <c r="O19" s="19"/>
      <c r="P19" s="24"/>
    </row>
    <row r="20" spans="1:16" ht="15.75" customHeight="1" x14ac:dyDescent="0.25">
      <c r="A20" s="134" t="s">
        <v>210</v>
      </c>
      <c r="B20" s="135">
        <v>0</v>
      </c>
      <c r="C20" s="135">
        <v>0</v>
      </c>
      <c r="D20" s="135">
        <v>75106000</v>
      </c>
      <c r="E20" s="135">
        <v>80312000</v>
      </c>
      <c r="F20" s="135">
        <v>90936000</v>
      </c>
      <c r="G20" s="135">
        <v>95651000</v>
      </c>
      <c r="H20" s="135">
        <v>33938138</v>
      </c>
      <c r="I20" s="135">
        <v>39748238</v>
      </c>
      <c r="J20" s="135">
        <v>159443000</v>
      </c>
      <c r="K20" s="135">
        <v>139575000</v>
      </c>
      <c r="L20" s="135">
        <v>145828000</v>
      </c>
      <c r="M20" s="135">
        <v>25248000</v>
      </c>
      <c r="N20" s="400">
        <f t="shared" si="2"/>
        <v>885785376</v>
      </c>
      <c r="O20" s="19"/>
      <c r="P20" s="24"/>
    </row>
    <row r="21" spans="1:16" ht="15.75" customHeight="1" x14ac:dyDescent="0.25">
      <c r="A21" s="134" t="s">
        <v>211</v>
      </c>
      <c r="B21" s="135">
        <v>0</v>
      </c>
      <c r="C21" s="135">
        <v>0</v>
      </c>
      <c r="D21" s="135">
        <v>0</v>
      </c>
      <c r="E21" s="135">
        <v>3500000</v>
      </c>
      <c r="F21" s="135">
        <v>3500000</v>
      </c>
      <c r="G21" s="135">
        <v>0</v>
      </c>
      <c r="H21" s="135">
        <v>0</v>
      </c>
      <c r="I21" s="135">
        <v>300000</v>
      </c>
      <c r="J21" s="135">
        <v>3500000</v>
      </c>
      <c r="K21" s="135">
        <v>3500000</v>
      </c>
      <c r="L21" s="135">
        <v>0</v>
      </c>
      <c r="M21" s="135">
        <v>0</v>
      </c>
      <c r="N21" s="136">
        <f t="shared" si="2"/>
        <v>14300000</v>
      </c>
      <c r="O21" s="19"/>
      <c r="P21" s="24"/>
    </row>
    <row r="22" spans="1:16" ht="15.75" customHeight="1" x14ac:dyDescent="0.25">
      <c r="A22" s="134" t="s">
        <v>212</v>
      </c>
      <c r="B22" s="135">
        <v>135000</v>
      </c>
      <c r="C22" s="135">
        <v>0</v>
      </c>
      <c r="D22" s="135">
        <v>0</v>
      </c>
      <c r="E22" s="135">
        <v>0</v>
      </c>
      <c r="F22" s="135">
        <v>2000000</v>
      </c>
      <c r="G22" s="135">
        <v>1000000</v>
      </c>
      <c r="H22" s="135">
        <v>0</v>
      </c>
      <c r="I22" s="135">
        <v>0</v>
      </c>
      <c r="J22" s="135">
        <v>40000000</v>
      </c>
      <c r="K22" s="135">
        <v>6235995</v>
      </c>
      <c r="L22" s="135">
        <v>7000000</v>
      </c>
      <c r="M22" s="135">
        <v>0</v>
      </c>
      <c r="N22" s="136">
        <f t="shared" si="2"/>
        <v>56370995</v>
      </c>
      <c r="O22" s="19"/>
      <c r="P22" s="24"/>
    </row>
    <row r="23" spans="1:16" ht="15.75" customHeight="1" x14ac:dyDescent="0.25">
      <c r="A23" s="141" t="s">
        <v>213</v>
      </c>
      <c r="B23" s="135">
        <v>13656054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6">
        <f t="shared" si="2"/>
        <v>13656054</v>
      </c>
      <c r="O23" s="19"/>
      <c r="P23" s="24"/>
    </row>
    <row r="24" spans="1:16" ht="15.95" customHeight="1" x14ac:dyDescent="0.2">
      <c r="A24" s="138" t="s">
        <v>289</v>
      </c>
      <c r="B24" s="139">
        <f t="shared" ref="B24:M24" si="3">SUM(B15:B23)</f>
        <v>96826937</v>
      </c>
      <c r="C24" s="139">
        <f t="shared" si="3"/>
        <v>83500883</v>
      </c>
      <c r="D24" s="139">
        <f t="shared" si="3"/>
        <v>203829383</v>
      </c>
      <c r="E24" s="139">
        <f t="shared" si="3"/>
        <v>168042883</v>
      </c>
      <c r="F24" s="139">
        <f t="shared" si="3"/>
        <v>179966883</v>
      </c>
      <c r="G24" s="139">
        <f t="shared" si="3"/>
        <v>180286883</v>
      </c>
      <c r="H24" s="139">
        <f t="shared" si="3"/>
        <v>128403995</v>
      </c>
      <c r="I24" s="139">
        <f t="shared" si="3"/>
        <v>134514095</v>
      </c>
      <c r="J24" s="139">
        <f t="shared" si="3"/>
        <v>294295860</v>
      </c>
      <c r="K24" s="139">
        <f t="shared" si="3"/>
        <v>239763855</v>
      </c>
      <c r="L24" s="139">
        <f t="shared" si="3"/>
        <v>248528858</v>
      </c>
      <c r="M24" s="139">
        <f t="shared" si="3"/>
        <v>114519891</v>
      </c>
      <c r="N24" s="136">
        <f t="shared" si="2"/>
        <v>2072480406</v>
      </c>
      <c r="O24" s="19"/>
      <c r="P24" s="24"/>
    </row>
    <row r="25" spans="1:16" ht="15.95" customHeight="1" x14ac:dyDescent="0.2">
      <c r="A25" s="142" t="s">
        <v>290</v>
      </c>
      <c r="B25" s="139">
        <f t="shared" ref="B25:N25" si="4">SUM(B14-B24)</f>
        <v>0</v>
      </c>
      <c r="C25" s="139">
        <f t="shared" si="4"/>
        <v>-11466405</v>
      </c>
      <c r="D25" s="139">
        <f t="shared" si="4"/>
        <v>24546095</v>
      </c>
      <c r="E25" s="139">
        <f t="shared" si="4"/>
        <v>68203826</v>
      </c>
      <c r="F25" s="139">
        <f t="shared" si="4"/>
        <v>-64682405</v>
      </c>
      <c r="G25" s="139">
        <f t="shared" si="4"/>
        <v>8225595</v>
      </c>
      <c r="H25" s="139">
        <f t="shared" si="4"/>
        <v>-41196289</v>
      </c>
      <c r="I25" s="139">
        <f t="shared" si="4"/>
        <v>48705383</v>
      </c>
      <c r="J25" s="139">
        <f t="shared" si="4"/>
        <v>28039508</v>
      </c>
      <c r="K25" s="139">
        <f t="shared" si="4"/>
        <v>24509623</v>
      </c>
      <c r="L25" s="139">
        <f t="shared" si="4"/>
        <v>-101759519</v>
      </c>
      <c r="M25" s="139">
        <f t="shared" si="4"/>
        <v>16874588</v>
      </c>
      <c r="N25" s="136">
        <f t="shared" si="4"/>
        <v>0</v>
      </c>
    </row>
    <row r="26" spans="1:16" ht="15.95" customHeight="1" x14ac:dyDescent="0.2">
      <c r="A26" s="143" t="s">
        <v>291</v>
      </c>
      <c r="B26" s="144">
        <f>SUM(B25)</f>
        <v>0</v>
      </c>
      <c r="C26" s="144">
        <f t="shared" ref="C26:M26" si="5">B26+C14-C24</f>
        <v>-11466405</v>
      </c>
      <c r="D26" s="144">
        <f t="shared" si="5"/>
        <v>13079690</v>
      </c>
      <c r="E26" s="144">
        <f t="shared" si="5"/>
        <v>81283516</v>
      </c>
      <c r="F26" s="144">
        <f t="shared" si="5"/>
        <v>16601111</v>
      </c>
      <c r="G26" s="144">
        <f t="shared" si="5"/>
        <v>24826706</v>
      </c>
      <c r="H26" s="144">
        <f t="shared" si="5"/>
        <v>-16369583</v>
      </c>
      <c r="I26" s="144">
        <f t="shared" si="5"/>
        <v>32335800</v>
      </c>
      <c r="J26" s="144">
        <f t="shared" si="5"/>
        <v>60375308</v>
      </c>
      <c r="K26" s="144">
        <f t="shared" si="5"/>
        <v>84884931</v>
      </c>
      <c r="L26" s="144">
        <f t="shared" si="5"/>
        <v>-16874588</v>
      </c>
      <c r="M26" s="144">
        <f t="shared" si="5"/>
        <v>0</v>
      </c>
      <c r="N26" s="145">
        <f>SUM(N25)</f>
        <v>0</v>
      </c>
    </row>
    <row r="27" spans="1:16" ht="18" customHeight="1" x14ac:dyDescent="0.2">
      <c r="A27" s="33"/>
      <c r="B27" s="33"/>
      <c r="C27" s="33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  <c r="O27" s="30"/>
    </row>
    <row r="28" spans="1:16" ht="18" customHeight="1" x14ac:dyDescent="0.2">
      <c r="A28" s="33"/>
      <c r="B28" s="146"/>
      <c r="C28" s="146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  <c r="O28" s="30"/>
    </row>
    <row r="29" spans="1:16" ht="15.95" customHeight="1" x14ac:dyDescent="0.2">
      <c r="A29" s="33"/>
      <c r="B29" s="33"/>
      <c r="C29" s="33"/>
      <c r="D29" s="257"/>
      <c r="E29" s="257"/>
      <c r="F29" s="257"/>
      <c r="G29" s="259"/>
      <c r="H29" s="257"/>
      <c r="I29" s="257"/>
      <c r="J29" s="257"/>
      <c r="K29" s="257"/>
      <c r="L29" s="257"/>
      <c r="M29" s="257"/>
      <c r="N29" s="258"/>
      <c r="O29" s="30"/>
    </row>
    <row r="30" spans="1:16" ht="15.95" customHeight="1" x14ac:dyDescent="0.2">
      <c r="A30" s="33"/>
      <c r="B30" s="33"/>
      <c r="C30" s="33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  <c r="O30" s="30"/>
    </row>
    <row r="31" spans="1:16" ht="15.95" customHeight="1" x14ac:dyDescent="0.2">
      <c r="A31" s="33"/>
      <c r="B31" s="33"/>
      <c r="C31" s="33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  <c r="O31" s="30"/>
    </row>
    <row r="32" spans="1:16" ht="15.95" customHeight="1" x14ac:dyDescent="0.2">
      <c r="A32" s="33"/>
      <c r="B32" s="33"/>
      <c r="C32" s="33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  <c r="O32" s="30"/>
    </row>
    <row r="33" spans="1:15" ht="15.95" customHeight="1" x14ac:dyDescent="0.2">
      <c r="A33" s="33"/>
      <c r="B33" s="33"/>
      <c r="C33" s="33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8"/>
      <c r="O33" s="30"/>
    </row>
    <row r="34" spans="1:15" ht="15" customHeight="1" x14ac:dyDescent="0.2">
      <c r="A34" s="33"/>
      <c r="B34" s="33"/>
      <c r="C34" s="33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8"/>
      <c r="O34" s="30"/>
    </row>
    <row r="35" spans="1:15" ht="14.1" customHeight="1" x14ac:dyDescent="0.2">
      <c r="A35" s="33"/>
      <c r="B35" s="33"/>
      <c r="C35" s="33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8"/>
      <c r="O35" s="30"/>
    </row>
    <row r="36" spans="1:15" ht="14.1" customHeight="1" x14ac:dyDescent="0.2">
      <c r="A36" s="33"/>
      <c r="B36" s="33"/>
      <c r="C36" s="33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8"/>
      <c r="O36" s="30"/>
    </row>
    <row r="37" spans="1:15" ht="14.1" customHeight="1" x14ac:dyDescent="0.2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258"/>
      <c r="O37" s="30"/>
    </row>
    <row r="38" spans="1:15" ht="14.1" customHeight="1" x14ac:dyDescent="0.2"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58"/>
      <c r="O38" s="30"/>
    </row>
    <row r="39" spans="1:15" x14ac:dyDescent="0.2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258"/>
      <c r="O39" s="30"/>
    </row>
    <row r="40" spans="1:15" x14ac:dyDescent="0.2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258"/>
      <c r="O40" s="30"/>
    </row>
    <row r="41" spans="1:15" x14ac:dyDescent="0.2"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258"/>
      <c r="O41" s="30"/>
    </row>
    <row r="42" spans="1:15" x14ac:dyDescent="0.2"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258"/>
      <c r="O42" s="30"/>
    </row>
    <row r="43" spans="1:15" x14ac:dyDescent="0.2"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258"/>
      <c r="O43" s="30"/>
    </row>
    <row r="44" spans="1:15" x14ac:dyDescent="0.2"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258"/>
      <c r="O44" s="30"/>
    </row>
    <row r="45" spans="1:15" x14ac:dyDescent="0.2"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58"/>
      <c r="O45" s="30"/>
    </row>
    <row r="46" spans="1:15" x14ac:dyDescent="0.2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258"/>
      <c r="O46" s="30"/>
    </row>
    <row r="47" spans="1:15" x14ac:dyDescent="0.2"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58"/>
      <c r="O47" s="30"/>
    </row>
    <row r="48" spans="1:15" x14ac:dyDescent="0.2"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58"/>
      <c r="O48" s="30"/>
    </row>
    <row r="49" spans="4:15" x14ac:dyDescent="0.2"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58"/>
      <c r="O49" s="30"/>
    </row>
    <row r="50" spans="4:15" x14ac:dyDescent="0.2"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58"/>
      <c r="O50" s="30"/>
    </row>
    <row r="51" spans="4:15" x14ac:dyDescent="0.2"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258"/>
      <c r="O51" s="30"/>
    </row>
    <row r="52" spans="4:15" x14ac:dyDescent="0.2"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258"/>
      <c r="O52" s="30"/>
    </row>
    <row r="53" spans="4:15" x14ac:dyDescent="0.2"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258"/>
      <c r="O53" s="30"/>
    </row>
    <row r="54" spans="4:15" x14ac:dyDescent="0.2"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258"/>
      <c r="O54" s="30"/>
    </row>
    <row r="55" spans="4:15" x14ac:dyDescent="0.2"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58"/>
      <c r="O55" s="30"/>
    </row>
    <row r="56" spans="4:15" x14ac:dyDescent="0.2"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258"/>
      <c r="O56" s="30"/>
    </row>
    <row r="57" spans="4:15" x14ac:dyDescent="0.2"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258"/>
      <c r="O57" s="30"/>
    </row>
    <row r="58" spans="4:15" x14ac:dyDescent="0.2"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258"/>
      <c r="O58" s="30"/>
    </row>
    <row r="59" spans="4:15" x14ac:dyDescent="0.2"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258"/>
      <c r="O59" s="30"/>
    </row>
    <row r="60" spans="4:15" x14ac:dyDescent="0.2"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58"/>
      <c r="O60" s="30"/>
    </row>
    <row r="61" spans="4:15" x14ac:dyDescent="0.2"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258"/>
      <c r="O61" s="30"/>
    </row>
    <row r="62" spans="4:15" x14ac:dyDescent="0.2"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58"/>
      <c r="O62" s="30"/>
    </row>
    <row r="63" spans="4:15" x14ac:dyDescent="0.2"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258"/>
      <c r="O63" s="30"/>
    </row>
    <row r="64" spans="4:15" x14ac:dyDescent="0.2"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258"/>
      <c r="O64" s="30"/>
    </row>
    <row r="65" spans="4:15" x14ac:dyDescent="0.2"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258"/>
      <c r="O65" s="30"/>
    </row>
    <row r="66" spans="4:15" x14ac:dyDescent="0.2"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258"/>
      <c r="O66" s="30"/>
    </row>
    <row r="67" spans="4:15" x14ac:dyDescent="0.2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58"/>
      <c r="O67" s="30"/>
    </row>
    <row r="68" spans="4:15" x14ac:dyDescent="0.2"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258"/>
      <c r="O68" s="30"/>
    </row>
    <row r="69" spans="4:15" x14ac:dyDescent="0.2"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258"/>
      <c r="O69" s="30"/>
    </row>
    <row r="70" spans="4:15" x14ac:dyDescent="0.2"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258"/>
      <c r="O70" s="30"/>
    </row>
    <row r="71" spans="4:15" x14ac:dyDescent="0.2"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258"/>
      <c r="O71" s="30"/>
    </row>
    <row r="72" spans="4:15" x14ac:dyDescent="0.2"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258"/>
      <c r="O72" s="30"/>
    </row>
    <row r="73" spans="4:15" x14ac:dyDescent="0.2"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258"/>
      <c r="O73" s="30"/>
    </row>
    <row r="74" spans="4:15" x14ac:dyDescent="0.2"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30"/>
    </row>
    <row r="75" spans="4:15" x14ac:dyDescent="0.2"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258"/>
      <c r="O75" s="30"/>
    </row>
    <row r="76" spans="4:15" x14ac:dyDescent="0.2"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258"/>
      <c r="O76" s="30"/>
    </row>
    <row r="77" spans="4:15" x14ac:dyDescent="0.2"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258"/>
      <c r="O77" s="30"/>
    </row>
    <row r="78" spans="4:15" x14ac:dyDescent="0.2"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58"/>
      <c r="O78" s="30"/>
    </row>
    <row r="79" spans="4:15" x14ac:dyDescent="0.2"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258"/>
      <c r="O79" s="30"/>
    </row>
    <row r="80" spans="4:15" x14ac:dyDescent="0.2"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258"/>
      <c r="O80" s="30"/>
    </row>
    <row r="81" spans="4:15" x14ac:dyDescent="0.2">
      <c r="D81" s="30"/>
      <c r="E81" s="30"/>
      <c r="F81" s="260"/>
      <c r="G81" s="260"/>
      <c r="H81" s="260"/>
      <c r="I81" s="260"/>
      <c r="J81" s="260"/>
      <c r="K81" s="260"/>
      <c r="L81" s="260"/>
      <c r="M81" s="260"/>
      <c r="N81" s="258"/>
      <c r="O81" s="30"/>
    </row>
    <row r="82" spans="4:15" x14ac:dyDescent="0.2"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4:15" x14ac:dyDescent="0.2"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258"/>
      <c r="O83" s="30"/>
    </row>
    <row r="84" spans="4:15" x14ac:dyDescent="0.2"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258"/>
      <c r="O84" s="30"/>
    </row>
    <row r="85" spans="4:15" x14ac:dyDescent="0.2"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258"/>
      <c r="O85" s="30"/>
    </row>
    <row r="86" spans="4:15" x14ac:dyDescent="0.2"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258"/>
      <c r="O86" s="30"/>
    </row>
    <row r="87" spans="4:15" x14ac:dyDescent="0.2"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258"/>
      <c r="O87" s="30"/>
    </row>
  </sheetData>
  <sheetProtection selectLockedCells="1" selectUnlockedCells="1"/>
  <mergeCells count="1">
    <mergeCell ref="A2:N2"/>
  </mergeCells>
  <pageMargins left="0.78740157480314965" right="0.78740157480314965" top="1.0629921259842521" bottom="1.0629921259842521" header="0.78740157480314965" footer="0.78740157480314965"/>
  <pageSetup paperSize="9" scale="65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SheetLayoutView="100" workbookViewId="0">
      <selection activeCell="J12" sqref="J12"/>
    </sheetView>
  </sheetViews>
  <sheetFormatPr defaultColWidth="11.5703125" defaultRowHeight="12.75" x14ac:dyDescent="0.2"/>
  <cols>
    <col min="1" max="1" width="5.28515625" customWidth="1"/>
    <col min="2" max="2" width="61.7109375" customWidth="1"/>
    <col min="3" max="6" width="12.42578125" bestFit="1" customWidth="1"/>
    <col min="7" max="254" width="9.140625" customWidth="1"/>
  </cols>
  <sheetData>
    <row r="1" spans="1:7" x14ac:dyDescent="0.2">
      <c r="F1" s="36" t="s">
        <v>292</v>
      </c>
    </row>
    <row r="3" spans="1:7" x14ac:dyDescent="0.2">
      <c r="A3" s="470" t="s">
        <v>641</v>
      </c>
      <c r="B3" s="470"/>
      <c r="C3" s="470"/>
      <c r="D3" s="470"/>
      <c r="E3" s="470"/>
      <c r="F3" s="470"/>
      <c r="G3" s="147"/>
    </row>
    <row r="4" spans="1:7" ht="27.6" customHeight="1" x14ac:dyDescent="0.2">
      <c r="A4" s="471" t="s">
        <v>293</v>
      </c>
      <c r="B4" s="471"/>
      <c r="C4" s="471"/>
      <c r="D4" s="471"/>
      <c r="E4" s="471"/>
      <c r="F4" s="471"/>
      <c r="G4" s="148"/>
    </row>
    <row r="6" spans="1:7" x14ac:dyDescent="0.2">
      <c r="F6" s="36" t="s">
        <v>596</v>
      </c>
    </row>
    <row r="7" spans="1:7" ht="42.75" x14ac:dyDescent="0.2">
      <c r="A7" s="149" t="s">
        <v>294</v>
      </c>
      <c r="B7" s="255" t="s">
        <v>274</v>
      </c>
      <c r="C7" s="255">
        <v>2019</v>
      </c>
      <c r="D7" s="255">
        <v>2020</v>
      </c>
      <c r="E7" s="255">
        <v>2021</v>
      </c>
      <c r="F7" s="255">
        <v>2022</v>
      </c>
    </row>
    <row r="8" spans="1:7" ht="15" x14ac:dyDescent="0.25">
      <c r="A8" s="150" t="s">
        <v>295</v>
      </c>
      <c r="B8" s="150" t="s">
        <v>296</v>
      </c>
      <c r="C8" s="151">
        <v>505000000</v>
      </c>
      <c r="D8" s="151">
        <v>505000000</v>
      </c>
      <c r="E8" s="151">
        <v>505000000</v>
      </c>
      <c r="F8" s="151">
        <v>505000000</v>
      </c>
    </row>
    <row r="9" spans="1:7" ht="15" x14ac:dyDescent="0.25">
      <c r="A9" s="150" t="s">
        <v>297</v>
      </c>
      <c r="B9" s="152" t="s">
        <v>298</v>
      </c>
      <c r="C9" s="151"/>
      <c r="D9" s="151"/>
      <c r="E9" s="151"/>
      <c r="F9" s="151"/>
    </row>
    <row r="10" spans="1:7" ht="15" x14ac:dyDescent="0.25">
      <c r="A10" s="150" t="s">
        <v>299</v>
      </c>
      <c r="B10" s="150" t="s">
        <v>300</v>
      </c>
      <c r="C10" s="151">
        <v>2900000</v>
      </c>
      <c r="D10" s="151">
        <v>2900000</v>
      </c>
      <c r="E10" s="151">
        <v>2900000</v>
      </c>
      <c r="F10" s="151">
        <v>2900000</v>
      </c>
    </row>
    <row r="11" spans="1:7" ht="15.75" customHeight="1" x14ac:dyDescent="0.25">
      <c r="A11" s="150" t="s">
        <v>301</v>
      </c>
      <c r="B11" s="152" t="s">
        <v>302</v>
      </c>
      <c r="C11" s="153">
        <v>150000000</v>
      </c>
      <c r="D11" s="151">
        <v>50000000</v>
      </c>
      <c r="E11" s="151">
        <v>50000000</v>
      </c>
      <c r="F11" s="151">
        <v>50000000</v>
      </c>
    </row>
    <row r="12" spans="1:7" ht="15" x14ac:dyDescent="0.25">
      <c r="A12" s="150" t="s">
        <v>303</v>
      </c>
      <c r="B12" s="150" t="s">
        <v>304</v>
      </c>
      <c r="C12" s="151"/>
      <c r="D12" s="151"/>
      <c r="E12" s="151"/>
      <c r="F12" s="151"/>
    </row>
    <row r="13" spans="1:7" ht="15.75" customHeight="1" x14ac:dyDescent="0.25">
      <c r="A13" s="150" t="s">
        <v>305</v>
      </c>
      <c r="B13" s="150" t="s">
        <v>306</v>
      </c>
      <c r="C13" s="151"/>
      <c r="D13" s="151"/>
      <c r="E13" s="151"/>
      <c r="F13" s="151"/>
    </row>
    <row r="14" spans="1:7" ht="15" x14ac:dyDescent="0.25">
      <c r="A14" s="150" t="s">
        <v>307</v>
      </c>
      <c r="B14" s="150" t="s">
        <v>308</v>
      </c>
      <c r="C14" s="151"/>
      <c r="D14" s="151"/>
      <c r="E14" s="151"/>
      <c r="F14" s="151"/>
    </row>
    <row r="15" spans="1:7" ht="15" x14ac:dyDescent="0.25">
      <c r="A15" s="150" t="s">
        <v>309</v>
      </c>
      <c r="B15" s="154" t="s">
        <v>310</v>
      </c>
      <c r="C15" s="155">
        <f>SUM(C8:C14)</f>
        <v>657900000</v>
      </c>
      <c r="D15" s="155">
        <f>SUM(D8:D14)</f>
        <v>557900000</v>
      </c>
      <c r="E15" s="155">
        <f>SUM(E8:E14)</f>
        <v>557900000</v>
      </c>
      <c r="F15" s="155">
        <f>SUM(F8:F14)</f>
        <v>557900000</v>
      </c>
    </row>
    <row r="16" spans="1:7" ht="15" x14ac:dyDescent="0.25">
      <c r="A16" s="150" t="s">
        <v>311</v>
      </c>
      <c r="B16" s="154" t="s">
        <v>312</v>
      </c>
      <c r="C16" s="155">
        <f>C15*0.5</f>
        <v>328950000</v>
      </c>
      <c r="D16" s="155">
        <f>D15*0.5</f>
        <v>278950000</v>
      </c>
      <c r="E16" s="155">
        <f>E15*0.5</f>
        <v>278950000</v>
      </c>
      <c r="F16" s="155">
        <f>F15*0.5</f>
        <v>278950000</v>
      </c>
    </row>
    <row r="17" spans="1:6" ht="15" x14ac:dyDescent="0.25">
      <c r="A17" s="150" t="s">
        <v>313</v>
      </c>
      <c r="B17" s="154" t="s">
        <v>314</v>
      </c>
      <c r="C17" s="155">
        <f>SUM(C18:C25)</f>
        <v>0</v>
      </c>
      <c r="D17" s="155">
        <f>SUM(D18:D25)</f>
        <v>0</v>
      </c>
      <c r="E17" s="155">
        <f>SUM(E18:E25)</f>
        <v>0</v>
      </c>
      <c r="F17" s="155">
        <f>SUM(F18:F25)</f>
        <v>0</v>
      </c>
    </row>
    <row r="18" spans="1:6" ht="15" x14ac:dyDescent="0.25">
      <c r="A18" s="150" t="s">
        <v>315</v>
      </c>
      <c r="B18" s="150" t="s">
        <v>316</v>
      </c>
      <c r="C18" s="151">
        <v>0</v>
      </c>
      <c r="D18" s="151">
        <v>0</v>
      </c>
      <c r="E18" s="151">
        <v>0</v>
      </c>
      <c r="F18" s="151">
        <v>0</v>
      </c>
    </row>
    <row r="19" spans="1:6" ht="15" x14ac:dyDescent="0.25">
      <c r="A19" s="150" t="s">
        <v>317</v>
      </c>
      <c r="B19" s="150" t="s">
        <v>318</v>
      </c>
      <c r="C19" s="151">
        <v>0</v>
      </c>
      <c r="D19" s="151">
        <v>0</v>
      </c>
      <c r="E19" s="151">
        <v>0</v>
      </c>
      <c r="F19" s="151">
        <v>0</v>
      </c>
    </row>
    <row r="20" spans="1:6" ht="15" x14ac:dyDescent="0.25">
      <c r="A20" s="150" t="s">
        <v>319</v>
      </c>
      <c r="B20" s="150" t="s">
        <v>320</v>
      </c>
      <c r="C20" s="151">
        <v>0</v>
      </c>
      <c r="D20" s="151">
        <v>0</v>
      </c>
      <c r="E20" s="151">
        <v>0</v>
      </c>
      <c r="F20" s="151">
        <v>0</v>
      </c>
    </row>
    <row r="21" spans="1:6" ht="15" x14ac:dyDescent="0.25">
      <c r="A21" s="150" t="s">
        <v>321</v>
      </c>
      <c r="B21" s="150" t="s">
        <v>322</v>
      </c>
      <c r="C21" s="151">
        <v>0</v>
      </c>
      <c r="D21" s="151">
        <v>0</v>
      </c>
      <c r="E21" s="151">
        <v>0</v>
      </c>
      <c r="F21" s="151">
        <v>0</v>
      </c>
    </row>
    <row r="22" spans="1:6" ht="15" x14ac:dyDescent="0.25">
      <c r="A22" s="150" t="s">
        <v>323</v>
      </c>
      <c r="B22" s="150" t="s">
        <v>324</v>
      </c>
      <c r="C22" s="151">
        <v>0</v>
      </c>
      <c r="D22" s="151">
        <v>0</v>
      </c>
      <c r="E22" s="151">
        <v>0</v>
      </c>
      <c r="F22" s="151">
        <v>0</v>
      </c>
    </row>
    <row r="23" spans="1:6" ht="15" x14ac:dyDescent="0.25">
      <c r="A23" s="150" t="s">
        <v>325</v>
      </c>
      <c r="B23" s="150" t="s">
        <v>326</v>
      </c>
      <c r="C23" s="151">
        <v>0</v>
      </c>
      <c r="D23" s="151">
        <v>0</v>
      </c>
      <c r="E23" s="151">
        <v>0</v>
      </c>
      <c r="F23" s="151">
        <v>0</v>
      </c>
    </row>
    <row r="24" spans="1:6" ht="15" x14ac:dyDescent="0.25">
      <c r="A24" s="150" t="s">
        <v>327</v>
      </c>
      <c r="B24" s="150" t="s">
        <v>328</v>
      </c>
      <c r="C24" s="151">
        <v>0</v>
      </c>
      <c r="D24" s="151">
        <v>0</v>
      </c>
      <c r="E24" s="151">
        <v>0</v>
      </c>
      <c r="F24" s="151">
        <v>0</v>
      </c>
    </row>
    <row r="25" spans="1:6" ht="15" x14ac:dyDescent="0.25">
      <c r="A25" s="150" t="s">
        <v>329</v>
      </c>
      <c r="B25" s="150" t="s">
        <v>330</v>
      </c>
      <c r="C25" s="151"/>
      <c r="D25" s="151"/>
      <c r="E25" s="151"/>
      <c r="F25" s="151"/>
    </row>
    <row r="26" spans="1:6" ht="29.25" x14ac:dyDescent="0.25">
      <c r="A26" s="150" t="s">
        <v>331</v>
      </c>
      <c r="B26" s="156" t="s">
        <v>332</v>
      </c>
      <c r="C26" s="157">
        <f>SUM(C27:C34)</f>
        <v>0</v>
      </c>
      <c r="D26" s="157">
        <f>SUM(D27:D34)</f>
        <v>0</v>
      </c>
      <c r="E26" s="157">
        <f>SUM(E27:E34)</f>
        <v>0</v>
      </c>
      <c r="F26" s="157">
        <f>SUM(F27:F34)</f>
        <v>0</v>
      </c>
    </row>
    <row r="27" spans="1:6" ht="15" x14ac:dyDescent="0.25">
      <c r="A27" s="150" t="s">
        <v>333</v>
      </c>
      <c r="B27" s="150" t="s">
        <v>316</v>
      </c>
      <c r="C27" s="151">
        <v>0</v>
      </c>
      <c r="D27" s="151"/>
      <c r="E27" s="151"/>
      <c r="F27" s="151"/>
    </row>
    <row r="28" spans="1:6" ht="13.5" customHeight="1" x14ac:dyDescent="0.25">
      <c r="A28" s="150" t="s">
        <v>334</v>
      </c>
      <c r="B28" s="150" t="s">
        <v>318</v>
      </c>
      <c r="C28" s="151"/>
      <c r="D28" s="151"/>
      <c r="E28" s="151"/>
      <c r="F28" s="151"/>
    </row>
    <row r="29" spans="1:6" ht="15" x14ac:dyDescent="0.25">
      <c r="A29" s="150" t="s">
        <v>335</v>
      </c>
      <c r="B29" s="150" t="s">
        <v>320</v>
      </c>
      <c r="C29" s="151"/>
      <c r="D29" s="151"/>
      <c r="E29" s="151"/>
      <c r="F29" s="151"/>
    </row>
    <row r="30" spans="1:6" ht="15" x14ac:dyDescent="0.25">
      <c r="A30" s="150" t="s">
        <v>336</v>
      </c>
      <c r="B30" s="150" t="s">
        <v>322</v>
      </c>
      <c r="C30" s="151">
        <v>0</v>
      </c>
      <c r="D30" s="151">
        <v>0</v>
      </c>
      <c r="E30" s="151">
        <v>0</v>
      </c>
      <c r="F30" s="151">
        <v>0</v>
      </c>
    </row>
    <row r="31" spans="1:6" ht="15" x14ac:dyDescent="0.25">
      <c r="A31" s="150" t="s">
        <v>337</v>
      </c>
      <c r="B31" s="150" t="s">
        <v>324</v>
      </c>
      <c r="C31" s="151">
        <v>0</v>
      </c>
      <c r="D31" s="151">
        <v>0</v>
      </c>
      <c r="E31" s="151">
        <v>0</v>
      </c>
      <c r="F31" s="151">
        <v>0</v>
      </c>
    </row>
    <row r="32" spans="1:6" ht="15" x14ac:dyDescent="0.25">
      <c r="A32" s="150" t="s">
        <v>338</v>
      </c>
      <c r="B32" s="150" t="s">
        <v>326</v>
      </c>
      <c r="C32" s="151">
        <v>0</v>
      </c>
      <c r="D32" s="151">
        <v>0</v>
      </c>
      <c r="E32" s="151">
        <v>0</v>
      </c>
      <c r="F32" s="151">
        <v>0</v>
      </c>
    </row>
    <row r="33" spans="1:6" ht="15" x14ac:dyDescent="0.25">
      <c r="A33" s="150" t="s">
        <v>339</v>
      </c>
      <c r="B33" s="150" t="s">
        <v>328</v>
      </c>
      <c r="C33" s="151">
        <v>0</v>
      </c>
      <c r="D33" s="151">
        <v>0</v>
      </c>
      <c r="E33" s="151">
        <v>0</v>
      </c>
      <c r="F33" s="151">
        <v>0</v>
      </c>
    </row>
    <row r="34" spans="1:6" ht="15" x14ac:dyDescent="0.25">
      <c r="A34" s="150" t="s">
        <v>340</v>
      </c>
      <c r="B34" s="152" t="s">
        <v>330</v>
      </c>
      <c r="C34" s="151">
        <v>0</v>
      </c>
      <c r="D34" s="151">
        <v>0</v>
      </c>
      <c r="E34" s="151">
        <v>0</v>
      </c>
      <c r="F34" s="151">
        <v>0</v>
      </c>
    </row>
    <row r="35" spans="1:6" ht="15" x14ac:dyDescent="0.25">
      <c r="A35" s="150" t="s">
        <v>341</v>
      </c>
      <c r="B35" s="154" t="s">
        <v>342</v>
      </c>
      <c r="C35" s="155">
        <f>C17+C26</f>
        <v>0</v>
      </c>
      <c r="D35" s="155">
        <f>D17+D26</f>
        <v>0</v>
      </c>
      <c r="E35" s="155">
        <f>E17+E26</f>
        <v>0</v>
      </c>
      <c r="F35" s="155">
        <f>F17+F26</f>
        <v>0</v>
      </c>
    </row>
    <row r="36" spans="1:6" ht="17.25" customHeight="1" x14ac:dyDescent="0.25">
      <c r="A36" s="150" t="s">
        <v>343</v>
      </c>
      <c r="B36" s="158" t="s">
        <v>344</v>
      </c>
      <c r="C36" s="155">
        <f>C16-C35</f>
        <v>328950000</v>
      </c>
      <c r="D36" s="155">
        <f>D16-D35</f>
        <v>278950000</v>
      </c>
      <c r="E36" s="155">
        <f>E16-E35</f>
        <v>278950000</v>
      </c>
      <c r="F36" s="155">
        <f>F16-F35</f>
        <v>278950000</v>
      </c>
    </row>
    <row r="38" spans="1:6" ht="19.5" customHeight="1" x14ac:dyDescent="0.2"/>
  </sheetData>
  <sheetProtection selectLockedCells="1" selectUnlockedCells="1"/>
  <mergeCells count="2">
    <mergeCell ref="A3:F3"/>
    <mergeCell ref="A4:F4"/>
  </mergeCells>
  <pageMargins left="0.78749999999999998" right="0.78749999999999998" top="1.0527777777777778" bottom="1.0527777777777778" header="0.78749999999999998" footer="0.78749999999999998"/>
  <pageSetup paperSize="9" scale="75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view="pageBreakPreview" workbookViewId="0">
      <selection activeCell="G24" sqref="G24"/>
    </sheetView>
  </sheetViews>
  <sheetFormatPr defaultRowHeight="12.75" x14ac:dyDescent="0.2"/>
  <cols>
    <col min="1" max="1" width="60.7109375" style="159" customWidth="1"/>
    <col min="2" max="2" width="9.140625" style="159"/>
    <col min="3" max="3" width="9.140625" style="159" customWidth="1"/>
    <col min="4" max="4" width="13.7109375" style="159" customWidth="1"/>
    <col min="5" max="5" width="10.7109375" style="159" customWidth="1"/>
    <col min="6" max="6" width="13.7109375" style="159" customWidth="1"/>
    <col min="7" max="16384" width="9.140625" style="159"/>
  </cols>
  <sheetData>
    <row r="1" spans="1:6" x14ac:dyDescent="0.2">
      <c r="A1" s="350" t="s">
        <v>624</v>
      </c>
      <c r="B1" s="347"/>
      <c r="C1" s="347"/>
      <c r="D1" s="347"/>
      <c r="E1" s="380"/>
      <c r="F1" s="380"/>
    </row>
    <row r="2" spans="1:6" x14ac:dyDescent="0.2">
      <c r="A2" s="347" t="s">
        <v>625</v>
      </c>
      <c r="B2" s="347"/>
      <c r="C2" s="347"/>
      <c r="D2" s="347"/>
      <c r="E2" s="380"/>
      <c r="F2" s="380"/>
    </row>
    <row r="3" spans="1:6" ht="15.75" customHeight="1" x14ac:dyDescent="0.2">
      <c r="A3" s="347"/>
      <c r="B3" s="347"/>
      <c r="C3" s="347"/>
      <c r="D3" s="347"/>
      <c r="E3" s="347"/>
      <c r="F3" s="347"/>
    </row>
    <row r="4" spans="1:6" ht="14.1" customHeight="1" x14ac:dyDescent="0.2">
      <c r="A4" s="472" t="s">
        <v>611</v>
      </c>
      <c r="B4" s="472"/>
      <c r="C4" s="472"/>
      <c r="D4" s="472"/>
      <c r="E4" s="472"/>
      <c r="F4" s="472"/>
    </row>
    <row r="5" spans="1:6" ht="13.5" thickBot="1" x14ac:dyDescent="0.25">
      <c r="A5" s="348" t="s">
        <v>612</v>
      </c>
      <c r="B5" s="348"/>
      <c r="C5" s="348"/>
      <c r="D5" s="348"/>
      <c r="E5" s="348"/>
      <c r="F5" s="348"/>
    </row>
    <row r="6" spans="1:6" s="161" customFormat="1" ht="28.5" customHeight="1" thickTop="1" x14ac:dyDescent="0.2">
      <c r="A6" s="335" t="s">
        <v>597</v>
      </c>
      <c r="B6" s="336" t="s">
        <v>598</v>
      </c>
      <c r="C6" s="335" t="s">
        <v>599</v>
      </c>
      <c r="D6" s="335" t="s">
        <v>600</v>
      </c>
      <c r="E6" s="335" t="s">
        <v>601</v>
      </c>
      <c r="F6" s="335" t="s">
        <v>602</v>
      </c>
    </row>
    <row r="7" spans="1:6" s="161" customFormat="1" ht="13.5" thickBot="1" x14ac:dyDescent="0.25">
      <c r="A7" s="337" t="s">
        <v>603</v>
      </c>
      <c r="B7" s="337" t="s">
        <v>604</v>
      </c>
      <c r="C7" s="337" t="s">
        <v>605</v>
      </c>
      <c r="D7" s="337" t="s">
        <v>606</v>
      </c>
      <c r="E7" s="337" t="s">
        <v>607</v>
      </c>
      <c r="F7" s="337" t="s">
        <v>608</v>
      </c>
    </row>
    <row r="8" spans="1:6" ht="13.5" thickTop="1" x14ac:dyDescent="0.2">
      <c r="A8" s="369" t="s">
        <v>349</v>
      </c>
      <c r="B8" s="371">
        <v>1</v>
      </c>
      <c r="C8" s="372" t="s">
        <v>348</v>
      </c>
      <c r="D8" s="381">
        <f>[6]Összesítő!D21</f>
        <v>18560840</v>
      </c>
      <c r="E8" s="381">
        <f>[6]Összesítő!E21</f>
        <v>0</v>
      </c>
      <c r="F8" s="382">
        <f>[6]Összesítő!F21</f>
        <v>18560840</v>
      </c>
    </row>
    <row r="9" spans="1:6" x14ac:dyDescent="0.2">
      <c r="A9" s="370" t="s">
        <v>613</v>
      </c>
      <c r="B9" s="373">
        <v>2</v>
      </c>
      <c r="C9" s="374" t="s">
        <v>351</v>
      </c>
      <c r="D9" s="364">
        <f>[6]Összesítő!D25</f>
        <v>42624840</v>
      </c>
      <c r="E9" s="364">
        <f>[6]Összesítő!E25</f>
        <v>0</v>
      </c>
      <c r="F9" s="342">
        <f>[6]Összesítő!F25</f>
        <v>42624840</v>
      </c>
    </row>
    <row r="10" spans="1:6" x14ac:dyDescent="0.2">
      <c r="A10" s="338" t="s">
        <v>614</v>
      </c>
      <c r="B10" s="349">
        <v>3</v>
      </c>
      <c r="C10" s="339" t="s">
        <v>32</v>
      </c>
      <c r="D10" s="340">
        <f>SUM(D9,D8)</f>
        <v>61185680</v>
      </c>
      <c r="E10" s="340">
        <f>SUM(E9,E8)</f>
        <v>0</v>
      </c>
      <c r="F10" s="341">
        <f>SUM(F9,F8)</f>
        <v>61185680</v>
      </c>
    </row>
    <row r="11" spans="1:6" s="160" customFormat="1" x14ac:dyDescent="0.2">
      <c r="A11" s="338" t="s">
        <v>238</v>
      </c>
      <c r="B11" s="349">
        <v>4</v>
      </c>
      <c r="C11" s="339" t="s">
        <v>34</v>
      </c>
      <c r="D11" s="340">
        <f>[6]Összesítő!D27</f>
        <v>12003604</v>
      </c>
      <c r="E11" s="340">
        <f>[6]Összesítő!E27</f>
        <v>0</v>
      </c>
      <c r="F11" s="341">
        <f>[6]Összesítő!F27</f>
        <v>12003604</v>
      </c>
    </row>
    <row r="12" spans="1:6" s="160" customFormat="1" x14ac:dyDescent="0.2">
      <c r="A12" s="370" t="s">
        <v>615</v>
      </c>
      <c r="B12" s="373">
        <v>5</v>
      </c>
      <c r="C12" s="374" t="s">
        <v>462</v>
      </c>
      <c r="D12" s="364">
        <f>[6]Összesítő!D31</f>
        <v>6381000</v>
      </c>
      <c r="E12" s="364">
        <f>[6]Összesítő!E31</f>
        <v>0</v>
      </c>
      <c r="F12" s="342">
        <f>[6]Összesítő!F31</f>
        <v>6381000</v>
      </c>
    </row>
    <row r="13" spans="1:6" s="160" customFormat="1" x14ac:dyDescent="0.2">
      <c r="A13" s="370" t="s">
        <v>363</v>
      </c>
      <c r="B13" s="373">
        <v>6</v>
      </c>
      <c r="C13" s="374" t="s">
        <v>463</v>
      </c>
      <c r="D13" s="364">
        <f>[6]Összesítő!D34</f>
        <v>3495000</v>
      </c>
      <c r="E13" s="364">
        <f>[6]Összesítő!E34</f>
        <v>0</v>
      </c>
      <c r="F13" s="342">
        <f>[6]Összesítő!F34</f>
        <v>3495000</v>
      </c>
    </row>
    <row r="14" spans="1:6" s="160" customFormat="1" x14ac:dyDescent="0.2">
      <c r="A14" s="370" t="s">
        <v>616</v>
      </c>
      <c r="B14" s="373">
        <v>7</v>
      </c>
      <c r="C14" s="374" t="s">
        <v>464</v>
      </c>
      <c r="D14" s="364">
        <f>[6]Összesítő!D42</f>
        <v>75916000</v>
      </c>
      <c r="E14" s="364">
        <f>[6]Összesítő!E42</f>
        <v>0</v>
      </c>
      <c r="F14" s="342">
        <f>[6]Összesítő!F42</f>
        <v>75916000</v>
      </c>
    </row>
    <row r="15" spans="1:6" s="160" customFormat="1" x14ac:dyDescent="0.2">
      <c r="A15" s="370" t="s">
        <v>377</v>
      </c>
      <c r="B15" s="373">
        <v>8</v>
      </c>
      <c r="C15" s="374" t="s">
        <v>465</v>
      </c>
      <c r="D15" s="364">
        <f>[6]Összesítő!D45</f>
        <v>390000</v>
      </c>
      <c r="E15" s="364">
        <f>[6]Összesítő!E45</f>
        <v>0</v>
      </c>
      <c r="F15" s="342">
        <f>[6]Összesítő!F45</f>
        <v>390000</v>
      </c>
    </row>
    <row r="16" spans="1:6" s="160" customFormat="1" x14ac:dyDescent="0.2">
      <c r="A16" s="370" t="s">
        <v>467</v>
      </c>
      <c r="B16" s="373">
        <v>9</v>
      </c>
      <c r="C16" s="374" t="s">
        <v>466</v>
      </c>
      <c r="D16" s="364">
        <f>[6]Összesítő!D51</f>
        <v>72045940</v>
      </c>
      <c r="E16" s="364">
        <f>[6]Összesítő!E51</f>
        <v>0</v>
      </c>
      <c r="F16" s="342">
        <f>[6]Összesítő!F51</f>
        <v>72045940</v>
      </c>
    </row>
    <row r="17" spans="1:6" s="160" customFormat="1" x14ac:dyDescent="0.2">
      <c r="A17" s="338" t="s">
        <v>617</v>
      </c>
      <c r="B17" s="349">
        <v>10</v>
      </c>
      <c r="C17" s="339" t="s">
        <v>36</v>
      </c>
      <c r="D17" s="340">
        <f>D12+D13+D14+D15+D16</f>
        <v>158227940</v>
      </c>
      <c r="E17" s="340">
        <f>E12+E13+E14+E15+E16</f>
        <v>0</v>
      </c>
      <c r="F17" s="341">
        <f>F12+F13+F14+F15+F16</f>
        <v>158227940</v>
      </c>
    </row>
    <row r="18" spans="1:6" s="160" customFormat="1" x14ac:dyDescent="0.2">
      <c r="A18" s="370" t="s">
        <v>618</v>
      </c>
      <c r="B18" s="373">
        <v>11</v>
      </c>
      <c r="C18" s="374" t="s">
        <v>38</v>
      </c>
      <c r="D18" s="364">
        <f>[6]Összesítő!D61</f>
        <v>5110000</v>
      </c>
      <c r="E18" s="364">
        <f>[6]Összesítő!E61</f>
        <v>0</v>
      </c>
      <c r="F18" s="342">
        <f>[6]Összesítő!F61</f>
        <v>5110000</v>
      </c>
    </row>
    <row r="19" spans="1:6" s="160" customFormat="1" x14ac:dyDescent="0.2">
      <c r="A19" s="370" t="s">
        <v>392</v>
      </c>
      <c r="B19" s="373">
        <v>12</v>
      </c>
      <c r="C19" s="374" t="s">
        <v>40</v>
      </c>
      <c r="D19" s="364">
        <f>[6]Összesítő!D78</f>
        <v>47552500</v>
      </c>
      <c r="E19" s="364">
        <f>[6]Összesítő!E78</f>
        <v>0</v>
      </c>
      <c r="F19" s="342">
        <f>[6]Összesítő!F78</f>
        <v>47552500</v>
      </c>
    </row>
    <row r="20" spans="1:6" s="160" customFormat="1" x14ac:dyDescent="0.2">
      <c r="A20" s="370" t="s">
        <v>210</v>
      </c>
      <c r="B20" s="373">
        <v>13</v>
      </c>
      <c r="C20" s="374" t="s">
        <v>43</v>
      </c>
      <c r="D20" s="364">
        <f>[6]Összesítő!D86</f>
        <v>849526701</v>
      </c>
      <c r="E20" s="364">
        <f>[6]Összesítő!E86</f>
        <v>0</v>
      </c>
      <c r="F20" s="342">
        <f>[6]Összesítő!F86</f>
        <v>849526701</v>
      </c>
    </row>
    <row r="21" spans="1:6" s="160" customFormat="1" x14ac:dyDescent="0.2">
      <c r="A21" s="370" t="s">
        <v>211</v>
      </c>
      <c r="B21" s="373">
        <v>14</v>
      </c>
      <c r="C21" s="374" t="s">
        <v>45</v>
      </c>
      <c r="D21" s="364">
        <f>[6]Összesítő!D91</f>
        <v>14000000</v>
      </c>
      <c r="E21" s="364">
        <f>[6]Összesítő!E91</f>
        <v>0</v>
      </c>
      <c r="F21" s="342">
        <f>[6]Összesítő!F91</f>
        <v>14000000</v>
      </c>
    </row>
    <row r="22" spans="1:6" s="160" customFormat="1" x14ac:dyDescent="0.2">
      <c r="A22" s="370" t="s">
        <v>212</v>
      </c>
      <c r="B22" s="373">
        <v>15</v>
      </c>
      <c r="C22" s="374" t="s">
        <v>47</v>
      </c>
      <c r="D22" s="383">
        <f>[6]Összesítő!D101</f>
        <v>9370995</v>
      </c>
      <c r="E22" s="383">
        <f>[6]Összesítő!E101</f>
        <v>0</v>
      </c>
      <c r="F22" s="384">
        <f>[6]Összesítő!F101</f>
        <v>9370995</v>
      </c>
    </row>
    <row r="23" spans="1:6" s="160" customFormat="1" x14ac:dyDescent="0.2">
      <c r="A23" s="338" t="s">
        <v>619</v>
      </c>
      <c r="B23" s="349">
        <v>16</v>
      </c>
      <c r="C23" s="339" t="s">
        <v>29</v>
      </c>
      <c r="D23" s="340">
        <f>D10+D11+D17+D18+D19+D20+D21+D22</f>
        <v>1156977420</v>
      </c>
      <c r="E23" s="340">
        <f>E10+E11+E17+E18+E19+E20+E21+E22</f>
        <v>0</v>
      </c>
      <c r="F23" s="341">
        <f>F10+F11+F17+F18+F19+F20+F21+F22</f>
        <v>1156977420</v>
      </c>
    </row>
    <row r="24" spans="1:6" s="160" customFormat="1" ht="13.5" thickBot="1" x14ac:dyDescent="0.25">
      <c r="A24" s="375" t="s">
        <v>622</v>
      </c>
      <c r="B24" s="376">
        <v>17</v>
      </c>
      <c r="C24" s="377"/>
      <c r="D24" s="378">
        <f>[6]Költségvetésbe!$D$24</f>
        <v>7</v>
      </c>
      <c r="E24" s="378">
        <f>[6]Költségvetésbe!$E$24</f>
        <v>0</v>
      </c>
      <c r="F24" s="378">
        <f>[6]Költségvetésbe!$F$24</f>
        <v>7</v>
      </c>
    </row>
    <row r="25" spans="1:6" s="160" customFormat="1" ht="12" thickTop="1" x14ac:dyDescent="0.2"/>
    <row r="26" spans="1:6" s="160" customFormat="1" ht="11.25" x14ac:dyDescent="0.2"/>
    <row r="27" spans="1:6" s="160" customFormat="1" ht="11.25" x14ac:dyDescent="0.2"/>
    <row r="28" spans="1:6" s="160" customFormat="1" ht="11.25" x14ac:dyDescent="0.2">
      <c r="D28" s="401"/>
    </row>
    <row r="29" spans="1:6" s="160" customFormat="1" ht="11.25" x14ac:dyDescent="0.2"/>
    <row r="30" spans="1:6" s="160" customFormat="1" ht="11.25" x14ac:dyDescent="0.2"/>
    <row r="31" spans="1:6" s="160" customFormat="1" ht="11.25" x14ac:dyDescent="0.2"/>
    <row r="32" spans="1:6" s="160" customFormat="1" ht="11.25" x14ac:dyDescent="0.2"/>
    <row r="41" ht="13.5" customHeight="1" x14ac:dyDescent="0.2"/>
    <row r="49" hidden="1" x14ac:dyDescent="0.2"/>
    <row r="93" ht="12.75" customHeight="1" x14ac:dyDescent="0.2"/>
    <row r="136" ht="15.75" customHeight="1" x14ac:dyDescent="0.2"/>
    <row r="137" ht="14.25" customHeight="1" x14ac:dyDescent="0.2"/>
    <row r="143" hidden="1" x14ac:dyDescent="0.2"/>
    <row r="144" hidden="1" x14ac:dyDescent="0.2"/>
    <row r="145" hidden="1" x14ac:dyDescent="0.2"/>
    <row r="146" hidden="1" x14ac:dyDescent="0.2"/>
  </sheetData>
  <sheetProtection selectLockedCells="1" selectUnlockedCells="1"/>
  <mergeCells count="1">
    <mergeCell ref="A4:F4"/>
  </mergeCells>
  <conditionalFormatting sqref="B8:B24">
    <cfRule type="cellIs" dxfId="28" priority="4" stopIfTrue="1" operator="equal">
      <formula>#REF!</formula>
    </cfRule>
  </conditionalFormatting>
  <conditionalFormatting sqref="C8:C23 D17:F17 D8:F9 D23:F23">
    <cfRule type="cellIs" dxfId="27" priority="5" stopIfTrue="1" operator="equal">
      <formula>#REF!</formula>
    </cfRule>
  </conditionalFormatting>
  <conditionalFormatting sqref="D10:F10">
    <cfRule type="cellIs" dxfId="26" priority="6" stopIfTrue="1" operator="equal">
      <formula>#REF!</formula>
    </cfRule>
  </conditionalFormatting>
  <conditionalFormatting sqref="A8:A24">
    <cfRule type="cellIs" dxfId="25" priority="7" stopIfTrue="1" operator="equal">
      <formula>#REF!</formula>
    </cfRule>
  </conditionalFormatting>
  <conditionalFormatting sqref="D11:F11">
    <cfRule type="cellIs" dxfId="24" priority="3" stopIfTrue="1" operator="equal">
      <formula>#REF!</formula>
    </cfRule>
  </conditionalFormatting>
  <conditionalFormatting sqref="D12:F16">
    <cfRule type="cellIs" dxfId="23" priority="2" stopIfTrue="1" operator="equal">
      <formula>#REF!</formula>
    </cfRule>
  </conditionalFormatting>
  <conditionalFormatting sqref="D18:F22">
    <cfRule type="cellIs" dxfId="22" priority="1" stopIfTrue="1" operator="equal">
      <formula>#REF!</formula>
    </cfRule>
  </conditionalFormatting>
  <pageMargins left="0.82677165354330717" right="0.15748031496062992" top="0.23622047244094491" bottom="0.15748031496062992" header="0.51181102362204722" footer="0.51181102362204722"/>
  <pageSetup paperSize="9" scale="70" firstPageNumber="0" orientation="portrait" horizontalDpi="4294967295" verticalDpi="300" r:id="rId1"/>
  <headerFooter alignWithMargins="0"/>
  <rowBreaks count="2" manualBreakCount="2">
    <brk id="68" max="16383" man="1"/>
    <brk id="17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82"/>
  <sheetViews>
    <sheetView view="pageBreakPreview" workbookViewId="0">
      <selection activeCell="D27" sqref="D27"/>
    </sheetView>
  </sheetViews>
  <sheetFormatPr defaultColWidth="11.5703125" defaultRowHeight="12.75" x14ac:dyDescent="0.2"/>
  <cols>
    <col min="1" max="1" width="60.85546875" style="164" customWidth="1"/>
    <col min="2" max="3" width="9.140625" style="164" customWidth="1"/>
    <col min="4" max="4" width="13.7109375" style="164" customWidth="1"/>
    <col min="5" max="5" width="10.7109375" style="164" customWidth="1"/>
    <col min="6" max="6" width="13.7109375" style="164" customWidth="1"/>
    <col min="7" max="246" width="9.140625" style="164" customWidth="1"/>
    <col min="247" max="247" width="11.5703125" style="166"/>
  </cols>
  <sheetData>
    <row r="1" spans="1:6" x14ac:dyDescent="0.2">
      <c r="A1" s="350" t="s">
        <v>623</v>
      </c>
      <c r="B1" s="347"/>
      <c r="C1" s="347"/>
      <c r="D1" s="347"/>
      <c r="E1" s="380"/>
      <c r="F1" s="380"/>
    </row>
    <row r="2" spans="1:6" ht="15.75" customHeight="1" x14ac:dyDescent="0.2">
      <c r="A2" s="347" t="s">
        <v>610</v>
      </c>
      <c r="B2" s="347"/>
      <c r="C2" s="347"/>
      <c r="D2" s="347"/>
      <c r="E2" s="380"/>
      <c r="F2" s="380"/>
    </row>
    <row r="3" spans="1:6" ht="15.75" customHeight="1" x14ac:dyDescent="0.2">
      <c r="A3" s="347"/>
      <c r="B3" s="347"/>
      <c r="C3" s="347"/>
      <c r="D3" s="347"/>
      <c r="E3" s="347"/>
      <c r="F3" s="347"/>
    </row>
    <row r="4" spans="1:6" ht="16.5" x14ac:dyDescent="0.2">
      <c r="A4" s="472" t="s">
        <v>611</v>
      </c>
      <c r="B4" s="472"/>
      <c r="C4" s="472"/>
      <c r="D4" s="472"/>
      <c r="E4" s="472"/>
      <c r="F4" s="472"/>
    </row>
    <row r="5" spans="1:6" ht="16.350000000000001" customHeight="1" thickBot="1" x14ac:dyDescent="0.25">
      <c r="A5" s="348" t="s">
        <v>612</v>
      </c>
      <c r="B5" s="348"/>
      <c r="C5" s="348"/>
      <c r="D5" s="348"/>
      <c r="E5" s="348"/>
      <c r="F5" s="348"/>
    </row>
    <row r="6" spans="1:6" ht="26.25" thickTop="1" x14ac:dyDescent="0.2">
      <c r="A6" s="335" t="s">
        <v>597</v>
      </c>
      <c r="B6" s="336" t="s">
        <v>598</v>
      </c>
      <c r="C6" s="335" t="s">
        <v>599</v>
      </c>
      <c r="D6" s="335" t="s">
        <v>600</v>
      </c>
      <c r="E6" s="335" t="s">
        <v>601</v>
      </c>
      <c r="F6" s="335" t="s">
        <v>602</v>
      </c>
    </row>
    <row r="7" spans="1:6" ht="13.5" customHeight="1" thickBot="1" x14ac:dyDescent="0.25">
      <c r="A7" s="337" t="s">
        <v>603</v>
      </c>
      <c r="B7" s="337" t="s">
        <v>604</v>
      </c>
      <c r="C7" s="337" t="s">
        <v>605</v>
      </c>
      <c r="D7" s="337" t="s">
        <v>606</v>
      </c>
      <c r="E7" s="337" t="s">
        <v>607</v>
      </c>
      <c r="F7" s="337" t="s">
        <v>608</v>
      </c>
    </row>
    <row r="8" spans="1:6" ht="14.1" customHeight="1" thickTop="1" x14ac:dyDescent="0.2">
      <c r="A8" s="369" t="s">
        <v>349</v>
      </c>
      <c r="B8" s="371">
        <v>1</v>
      </c>
      <c r="C8" s="372" t="s">
        <v>348</v>
      </c>
      <c r="D8" s="381">
        <f>[4]Összesítő!D21</f>
        <v>111534600</v>
      </c>
      <c r="E8" s="381">
        <f>[4]Összesítő!E21</f>
        <v>0</v>
      </c>
      <c r="F8" s="382">
        <f>[4]Összesítő!F21</f>
        <v>111534600</v>
      </c>
    </row>
    <row r="9" spans="1:6" ht="14.1" customHeight="1" x14ac:dyDescent="0.2">
      <c r="A9" s="370" t="s">
        <v>613</v>
      </c>
      <c r="B9" s="373">
        <v>2</v>
      </c>
      <c r="C9" s="374" t="s">
        <v>351</v>
      </c>
      <c r="D9" s="364">
        <f>[4]Összesítő!D25</f>
        <v>200000</v>
      </c>
      <c r="E9" s="364">
        <f>[4]Összesítő!E25</f>
        <v>0</v>
      </c>
      <c r="F9" s="342">
        <f>[4]Összesítő!F25</f>
        <v>200000</v>
      </c>
    </row>
    <row r="10" spans="1:6" ht="14.1" customHeight="1" x14ac:dyDescent="0.2">
      <c r="A10" s="338" t="s">
        <v>614</v>
      </c>
      <c r="B10" s="349">
        <v>3</v>
      </c>
      <c r="C10" s="339" t="s">
        <v>32</v>
      </c>
      <c r="D10" s="340">
        <f>SUM(D9,D8)</f>
        <v>111734600</v>
      </c>
      <c r="E10" s="340">
        <f>SUM(E9,E8)</f>
        <v>0</v>
      </c>
      <c r="F10" s="341">
        <f>SUM(F9,F8)</f>
        <v>111734600</v>
      </c>
    </row>
    <row r="11" spans="1:6" ht="12.75" customHeight="1" x14ac:dyDescent="0.2">
      <c r="A11" s="338" t="s">
        <v>238</v>
      </c>
      <c r="B11" s="349">
        <v>4</v>
      </c>
      <c r="C11" s="339" t="s">
        <v>34</v>
      </c>
      <c r="D11" s="340">
        <f>[4]Összesítő!D27</f>
        <v>22038813</v>
      </c>
      <c r="E11" s="340">
        <f>[4]Összesítő!E27</f>
        <v>0</v>
      </c>
      <c r="F11" s="341">
        <f>[4]Összesítő!F27</f>
        <v>22038813</v>
      </c>
    </row>
    <row r="12" spans="1:6" ht="12.75" customHeight="1" x14ac:dyDescent="0.2">
      <c r="A12" s="370" t="s">
        <v>615</v>
      </c>
      <c r="B12" s="373">
        <v>5</v>
      </c>
      <c r="C12" s="374" t="s">
        <v>462</v>
      </c>
      <c r="D12" s="364">
        <f>[4]Összesítő!D31</f>
        <v>4170000</v>
      </c>
      <c r="E12" s="364">
        <f>[4]Összesítő!E31</f>
        <v>0</v>
      </c>
      <c r="F12" s="342">
        <f>[4]Összesítő!F31</f>
        <v>4170000</v>
      </c>
    </row>
    <row r="13" spans="1:6" ht="12.75" customHeight="1" x14ac:dyDescent="0.2">
      <c r="A13" s="370" t="s">
        <v>363</v>
      </c>
      <c r="B13" s="373">
        <v>6</v>
      </c>
      <c r="C13" s="374" t="s">
        <v>463</v>
      </c>
      <c r="D13" s="364">
        <f>[4]Összesítő!D34</f>
        <v>3910000</v>
      </c>
      <c r="E13" s="364">
        <f>[4]Összesítő!E34</f>
        <v>0</v>
      </c>
      <c r="F13" s="342">
        <f>[4]Összesítő!F34</f>
        <v>3910000</v>
      </c>
    </row>
    <row r="14" spans="1:6" ht="12.75" customHeight="1" x14ac:dyDescent="0.2">
      <c r="A14" s="370" t="s">
        <v>616</v>
      </c>
      <c r="B14" s="373">
        <v>7</v>
      </c>
      <c r="C14" s="374" t="s">
        <v>464</v>
      </c>
      <c r="D14" s="364">
        <f>[4]Összesítő!D42</f>
        <v>14655480</v>
      </c>
      <c r="E14" s="364">
        <f>[4]Összesítő!E42</f>
        <v>0</v>
      </c>
      <c r="F14" s="342">
        <f>[4]Összesítő!F42</f>
        <v>14655480</v>
      </c>
    </row>
    <row r="15" spans="1:6" ht="12.75" customHeight="1" x14ac:dyDescent="0.2">
      <c r="A15" s="370" t="s">
        <v>377</v>
      </c>
      <c r="B15" s="373">
        <v>8</v>
      </c>
      <c r="C15" s="374" t="s">
        <v>465</v>
      </c>
      <c r="D15" s="364">
        <f>[4]Összesítő!D45</f>
        <v>150000</v>
      </c>
      <c r="E15" s="364">
        <f>[4]Összesítő!E45</f>
        <v>0</v>
      </c>
      <c r="F15" s="342">
        <f>[4]Összesítő!F45</f>
        <v>150000</v>
      </c>
    </row>
    <row r="16" spans="1:6" ht="12.75" customHeight="1" x14ac:dyDescent="0.2">
      <c r="A16" s="370" t="s">
        <v>467</v>
      </c>
      <c r="B16" s="373">
        <v>9</v>
      </c>
      <c r="C16" s="374" t="s">
        <v>466</v>
      </c>
      <c r="D16" s="364">
        <f>[4]Összesítő!D51</f>
        <v>6388479.5999999996</v>
      </c>
      <c r="E16" s="364">
        <f>[4]Összesítő!E51</f>
        <v>0</v>
      </c>
      <c r="F16" s="342">
        <f>[4]Összesítő!F51</f>
        <v>6388479.5999999996</v>
      </c>
    </row>
    <row r="17" spans="1:6" ht="12.75" customHeight="1" x14ac:dyDescent="0.2">
      <c r="A17" s="338" t="s">
        <v>617</v>
      </c>
      <c r="B17" s="349">
        <v>10</v>
      </c>
      <c r="C17" s="339" t="s">
        <v>36</v>
      </c>
      <c r="D17" s="340">
        <f>D12+D13+D14+D15+D16</f>
        <v>29273959.600000001</v>
      </c>
      <c r="E17" s="340">
        <f>E12+E13+E14+E15+E16</f>
        <v>0</v>
      </c>
      <c r="F17" s="341">
        <f>F12+F13+F14+F15+F16</f>
        <v>29273959.600000001</v>
      </c>
    </row>
    <row r="18" spans="1:6" ht="12.75" customHeight="1" x14ac:dyDescent="0.2">
      <c r="A18" s="370" t="s">
        <v>618</v>
      </c>
      <c r="B18" s="373">
        <v>11</v>
      </c>
      <c r="C18" s="374" t="s">
        <v>38</v>
      </c>
      <c r="D18" s="364">
        <f>[4]Összesítő!D61</f>
        <v>0</v>
      </c>
      <c r="E18" s="364">
        <f>[4]Összesítő!E61</f>
        <v>0</v>
      </c>
      <c r="F18" s="342">
        <f>[4]Összesítő!F61</f>
        <v>0</v>
      </c>
    </row>
    <row r="19" spans="1:6" ht="12.75" customHeight="1" x14ac:dyDescent="0.2">
      <c r="A19" s="370" t="s">
        <v>392</v>
      </c>
      <c r="B19" s="373">
        <v>12</v>
      </c>
      <c r="C19" s="374" t="s">
        <v>40</v>
      </c>
      <c r="D19" s="364">
        <f>[4]Összesítő!D78</f>
        <v>0</v>
      </c>
      <c r="E19" s="364">
        <f>[4]Összesítő!E78</f>
        <v>0</v>
      </c>
      <c r="F19" s="342">
        <f>[4]Összesítő!F78</f>
        <v>0</v>
      </c>
    </row>
    <row r="20" spans="1:6" ht="13.5" customHeight="1" x14ac:dyDescent="0.2">
      <c r="A20" s="370" t="s">
        <v>210</v>
      </c>
      <c r="B20" s="373">
        <v>13</v>
      </c>
      <c r="C20" s="374" t="s">
        <v>43</v>
      </c>
      <c r="D20" s="364">
        <f>[4]Összesítő!D86</f>
        <v>2899410</v>
      </c>
      <c r="E20" s="364">
        <f>[4]Összesítő!E86</f>
        <v>0</v>
      </c>
      <c r="F20" s="342">
        <f>[4]Összesítő!F86</f>
        <v>2899410</v>
      </c>
    </row>
    <row r="21" spans="1:6" ht="13.5" customHeight="1" x14ac:dyDescent="0.2">
      <c r="A21" s="370" t="s">
        <v>211</v>
      </c>
      <c r="B21" s="373">
        <v>14</v>
      </c>
      <c r="C21" s="374" t="s">
        <v>45</v>
      </c>
      <c r="D21" s="364">
        <f>[4]Összesítő!D91</f>
        <v>300000</v>
      </c>
      <c r="E21" s="364">
        <f>[4]Összesítő!E91</f>
        <v>0</v>
      </c>
      <c r="F21" s="342">
        <f>[4]Összesítő!F91</f>
        <v>300000</v>
      </c>
    </row>
    <row r="22" spans="1:6" x14ac:dyDescent="0.2">
      <c r="A22" s="370" t="s">
        <v>212</v>
      </c>
      <c r="B22" s="373">
        <v>15</v>
      </c>
      <c r="C22" s="374" t="s">
        <v>47</v>
      </c>
      <c r="D22" s="383">
        <f>[4]Összesítő!D101</f>
        <v>0</v>
      </c>
      <c r="E22" s="383">
        <f>[4]Összesítő!E101</f>
        <v>0</v>
      </c>
      <c r="F22" s="384">
        <f>[4]Összesítő!F101</f>
        <v>0</v>
      </c>
    </row>
    <row r="23" spans="1:6" x14ac:dyDescent="0.2">
      <c r="A23" s="338" t="s">
        <v>619</v>
      </c>
      <c r="B23" s="349">
        <v>16</v>
      </c>
      <c r="C23" s="339" t="s">
        <v>29</v>
      </c>
      <c r="D23" s="340">
        <f>D10+D11+D17+D18+D19+D20+D21+D22</f>
        <v>166246782.59999999</v>
      </c>
      <c r="E23" s="340">
        <f>E10+E11+E17+E18+E19+E20+E21+E22</f>
        <v>0</v>
      </c>
      <c r="F23" s="341">
        <f>F10+F11+F17+F18+F19+F20+F21+F22</f>
        <v>166246782.59999999</v>
      </c>
    </row>
    <row r="24" spans="1:6" ht="13.5" customHeight="1" thickBot="1" x14ac:dyDescent="0.25">
      <c r="A24" s="375" t="s">
        <v>622</v>
      </c>
      <c r="B24" s="376">
        <v>17</v>
      </c>
      <c r="C24" s="377"/>
      <c r="D24" s="378">
        <f>[4]Költségvetésbe!$D$24</f>
        <v>24</v>
      </c>
      <c r="E24" s="378">
        <f>[4]Költségvetésbe!$E$24</f>
        <v>0</v>
      </c>
      <c r="F24" s="378">
        <f>[4]Költségvetésbe!$F$24</f>
        <v>24</v>
      </c>
    </row>
    <row r="25" spans="1:6" ht="13.5" customHeight="1" thickTop="1" x14ac:dyDescent="0.2"/>
    <row r="26" spans="1:6" ht="13.5" customHeight="1" x14ac:dyDescent="0.2"/>
    <row r="27" spans="1:6" ht="13.5" customHeight="1" x14ac:dyDescent="0.2"/>
    <row r="28" spans="1:6" ht="13.5" customHeight="1" x14ac:dyDescent="0.2"/>
    <row r="29" spans="1:6" ht="13.35" customHeight="1" x14ac:dyDescent="0.2"/>
    <row r="31" spans="1:6" ht="13.5" customHeight="1" x14ac:dyDescent="0.2"/>
    <row r="32" spans="1:6" ht="13.5" customHeight="1" x14ac:dyDescent="0.2"/>
    <row r="33" ht="13.5" customHeight="1" x14ac:dyDescent="0.2"/>
    <row r="34" ht="13.5" customHeight="1" x14ac:dyDescent="0.2"/>
    <row r="35" ht="12.6" customHeight="1" x14ac:dyDescent="0.2"/>
    <row r="36" ht="12.6" customHeight="1" x14ac:dyDescent="0.2"/>
    <row r="37" ht="12.6" customHeight="1" x14ac:dyDescent="0.2"/>
    <row r="38" ht="12.6" customHeight="1" x14ac:dyDescent="0.2"/>
    <row r="39" ht="12.6" customHeight="1" x14ac:dyDescent="0.2"/>
    <row r="40" ht="12.6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2.6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4.25" customHeight="1" x14ac:dyDescent="0.2"/>
    <row r="74" ht="15.7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4.85" customHeight="1" x14ac:dyDescent="0.2"/>
  </sheetData>
  <sheetProtection selectLockedCells="1" selectUnlockedCells="1"/>
  <mergeCells count="1">
    <mergeCell ref="A4:F4"/>
  </mergeCells>
  <conditionalFormatting sqref="B8:B24">
    <cfRule type="cellIs" dxfId="21" priority="4" stopIfTrue="1" operator="equal">
      <formula>#REF!</formula>
    </cfRule>
  </conditionalFormatting>
  <conditionalFormatting sqref="C8:C23 D17:F17 D8:F9 D23:F23">
    <cfRule type="cellIs" dxfId="20" priority="5" stopIfTrue="1" operator="equal">
      <formula>#REF!</formula>
    </cfRule>
  </conditionalFormatting>
  <conditionalFormatting sqref="D10:F10">
    <cfRule type="cellIs" dxfId="19" priority="6" stopIfTrue="1" operator="equal">
      <formula>#REF!</formula>
    </cfRule>
  </conditionalFormatting>
  <conditionalFormatting sqref="A8:A24">
    <cfRule type="cellIs" dxfId="18" priority="7" stopIfTrue="1" operator="equal">
      <formula>#REF!</formula>
    </cfRule>
  </conditionalFormatting>
  <conditionalFormatting sqref="D11:F11">
    <cfRule type="cellIs" dxfId="17" priority="3" stopIfTrue="1" operator="equal">
      <formula>#REF!</formula>
    </cfRule>
  </conditionalFormatting>
  <conditionalFormatting sqref="D12:F16">
    <cfRule type="cellIs" dxfId="16" priority="2" stopIfTrue="1" operator="equal">
      <formula>#REF!</formula>
    </cfRule>
  </conditionalFormatting>
  <conditionalFormatting sqref="D18:F22">
    <cfRule type="cellIs" dxfId="15" priority="1" stopIfTrue="1" operator="equal">
      <formula>#REF!</formula>
    </cfRule>
  </conditionalFormatting>
  <pageMargins left="0.78740157480314965" right="0.78740157480314965" top="1.0629921259842521" bottom="1.0629921259842521" header="0.78740157480314965" footer="0.78740157480314965"/>
  <pageSetup paperSize="8" scale="88" firstPageNumber="0" orientation="portrait" horizontalDpi="4294967295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view="pageBreakPreview" workbookViewId="0">
      <selection activeCell="H20" sqref="H20"/>
    </sheetView>
  </sheetViews>
  <sheetFormatPr defaultColWidth="11.5703125" defaultRowHeight="12.75" x14ac:dyDescent="0.2"/>
  <cols>
    <col min="1" max="1" width="60.7109375" style="166" customWidth="1"/>
    <col min="2" max="3" width="9.140625" style="166" customWidth="1"/>
    <col min="4" max="4" width="13.7109375" style="166" customWidth="1"/>
    <col min="5" max="5" width="10.7109375" style="166" customWidth="1"/>
    <col min="6" max="6" width="13.7109375" style="166" customWidth="1"/>
    <col min="7" max="16384" width="11.5703125" style="166"/>
  </cols>
  <sheetData>
    <row r="1" spans="1:6" x14ac:dyDescent="0.2">
      <c r="A1"/>
      <c r="B1"/>
      <c r="C1"/>
      <c r="D1"/>
      <c r="E1"/>
      <c r="F1"/>
    </row>
    <row r="2" spans="1:6" ht="15.75" x14ac:dyDescent="0.2">
      <c r="A2" s="473" t="s">
        <v>190</v>
      </c>
      <c r="B2" s="473"/>
      <c r="C2" s="473"/>
      <c r="D2" s="473"/>
      <c r="E2" s="473"/>
      <c r="F2" s="473"/>
    </row>
    <row r="3" spans="1:6" ht="16.5" customHeight="1" x14ac:dyDescent="0.2">
      <c r="A3"/>
      <c r="B3"/>
      <c r="C3"/>
      <c r="D3"/>
      <c r="E3"/>
      <c r="F3"/>
    </row>
    <row r="4" spans="1:6" ht="16.5" x14ac:dyDescent="0.2">
      <c r="A4" s="472" t="s">
        <v>611</v>
      </c>
      <c r="B4" s="472"/>
      <c r="C4" s="472"/>
      <c r="D4" s="472"/>
      <c r="E4" s="472"/>
      <c r="F4" s="472"/>
    </row>
    <row r="5" spans="1:6" ht="17.25" customHeight="1" thickBot="1" x14ac:dyDescent="0.25">
      <c r="A5" s="348" t="s">
        <v>612</v>
      </c>
      <c r="B5" s="348"/>
      <c r="C5" s="348"/>
      <c r="D5" s="348"/>
      <c r="E5" s="348"/>
      <c r="F5" s="348"/>
    </row>
    <row r="6" spans="1:6" ht="26.25" thickTop="1" x14ac:dyDescent="0.2">
      <c r="A6" s="335" t="s">
        <v>597</v>
      </c>
      <c r="B6" s="336" t="s">
        <v>598</v>
      </c>
      <c r="C6" s="335" t="s">
        <v>599</v>
      </c>
      <c r="D6" s="335" t="s">
        <v>600</v>
      </c>
      <c r="E6" s="335" t="s">
        <v>601</v>
      </c>
      <c r="F6" s="335" t="s">
        <v>602</v>
      </c>
    </row>
    <row r="7" spans="1:6" ht="13.5" thickBot="1" x14ac:dyDescent="0.25">
      <c r="A7" s="337" t="s">
        <v>603</v>
      </c>
      <c r="B7" s="337" t="s">
        <v>604</v>
      </c>
      <c r="C7" s="337" t="s">
        <v>605</v>
      </c>
      <c r="D7" s="337" t="s">
        <v>606</v>
      </c>
      <c r="E7" s="337" t="s">
        <v>607</v>
      </c>
      <c r="F7" s="337" t="s">
        <v>608</v>
      </c>
    </row>
    <row r="8" spans="1:6" ht="13.5" thickTop="1" x14ac:dyDescent="0.2">
      <c r="A8" s="369" t="s">
        <v>349</v>
      </c>
      <c r="B8" s="371">
        <v>1</v>
      </c>
      <c r="C8" s="372" t="s">
        <v>348</v>
      </c>
      <c r="D8" s="368">
        <f>[7]URLAP!D21</f>
        <v>183476000</v>
      </c>
      <c r="E8" s="368">
        <f>[7]URLAP!E21</f>
        <v>0</v>
      </c>
      <c r="F8" s="365">
        <f>[7]URLAP!F21</f>
        <v>183476000</v>
      </c>
    </row>
    <row r="9" spans="1:6" x14ac:dyDescent="0.2">
      <c r="A9" s="370" t="s">
        <v>613</v>
      </c>
      <c r="B9" s="373">
        <v>2</v>
      </c>
      <c r="C9" s="374" t="s">
        <v>351</v>
      </c>
      <c r="D9" s="364">
        <f>[7]URLAP!D25</f>
        <v>0</v>
      </c>
      <c r="E9" s="364">
        <f>[7]URLAP!E25</f>
        <v>0</v>
      </c>
      <c r="F9" s="342">
        <f>[7]URLAP!F25</f>
        <v>0</v>
      </c>
    </row>
    <row r="10" spans="1:6" x14ac:dyDescent="0.2">
      <c r="A10" s="338" t="s">
        <v>614</v>
      </c>
      <c r="B10" s="349">
        <v>3</v>
      </c>
      <c r="C10" s="339" t="s">
        <v>32</v>
      </c>
      <c r="D10" s="340">
        <f>SUM(D9,D8)</f>
        <v>183476000</v>
      </c>
      <c r="E10" s="340">
        <f>SUM(E9,E8)</f>
        <v>0</v>
      </c>
      <c r="F10" s="341">
        <f>SUM(F9,F8)</f>
        <v>183476000</v>
      </c>
    </row>
    <row r="11" spans="1:6" x14ac:dyDescent="0.2">
      <c r="A11" s="338" t="s">
        <v>238</v>
      </c>
      <c r="B11" s="349">
        <v>4</v>
      </c>
      <c r="C11" s="339" t="s">
        <v>34</v>
      </c>
      <c r="D11" s="340">
        <f>[7]URLAP!D27</f>
        <v>40588000</v>
      </c>
      <c r="E11" s="340">
        <f>[7]URLAP!E27</f>
        <v>0</v>
      </c>
      <c r="F11" s="341">
        <f>[7]URLAP!F27</f>
        <v>40588000</v>
      </c>
    </row>
    <row r="12" spans="1:6" x14ac:dyDescent="0.2">
      <c r="A12" s="370" t="s">
        <v>615</v>
      </c>
      <c r="B12" s="373">
        <v>5</v>
      </c>
      <c r="C12" s="374" t="s">
        <v>462</v>
      </c>
      <c r="D12" s="364">
        <f>[7]URLAP!D31</f>
        <v>55490000</v>
      </c>
      <c r="E12" s="364">
        <f>[7]URLAP!E31</f>
        <v>0</v>
      </c>
      <c r="F12" s="342">
        <f>[7]URLAP!F31</f>
        <v>55490000</v>
      </c>
    </row>
    <row r="13" spans="1:6" x14ac:dyDescent="0.2">
      <c r="A13" s="370" t="s">
        <v>363</v>
      </c>
      <c r="B13" s="373">
        <v>6</v>
      </c>
      <c r="C13" s="374" t="s">
        <v>463</v>
      </c>
      <c r="D13" s="364">
        <f>[7]URLAP!D34</f>
        <v>1303000</v>
      </c>
      <c r="E13" s="364">
        <f>[7]URLAP!E34</f>
        <v>0</v>
      </c>
      <c r="F13" s="342">
        <f>[7]URLAP!F34</f>
        <v>1303000</v>
      </c>
    </row>
    <row r="14" spans="1:6" x14ac:dyDescent="0.2">
      <c r="A14" s="370" t="s">
        <v>616</v>
      </c>
      <c r="B14" s="373">
        <v>7</v>
      </c>
      <c r="C14" s="374" t="s">
        <v>464</v>
      </c>
      <c r="D14" s="364">
        <f>[7]URLAP!D42</f>
        <v>92229000</v>
      </c>
      <c r="E14" s="364">
        <f>[7]URLAP!E42</f>
        <v>0</v>
      </c>
      <c r="F14" s="342">
        <f>[7]URLAP!F42</f>
        <v>92229000</v>
      </c>
    </row>
    <row r="15" spans="1:6" x14ac:dyDescent="0.2">
      <c r="A15" s="370" t="s">
        <v>377</v>
      </c>
      <c r="B15" s="373">
        <v>8</v>
      </c>
      <c r="C15" s="374" t="s">
        <v>465</v>
      </c>
      <c r="D15" s="364">
        <f>[7]URLAP!D45</f>
        <v>0</v>
      </c>
      <c r="E15" s="364">
        <f>[7]URLAP!E45</f>
        <v>0</v>
      </c>
      <c r="F15" s="342">
        <f>[7]URLAP!F45</f>
        <v>0</v>
      </c>
    </row>
    <row r="16" spans="1:6" x14ac:dyDescent="0.2">
      <c r="A16" s="370" t="s">
        <v>467</v>
      </c>
      <c r="B16" s="373">
        <v>9</v>
      </c>
      <c r="C16" s="374" t="s">
        <v>466</v>
      </c>
      <c r="D16" s="364">
        <f>[7]URLAP!D51</f>
        <v>47477000</v>
      </c>
      <c r="E16" s="364">
        <f>[7]URLAP!E51</f>
        <v>0</v>
      </c>
      <c r="F16" s="342">
        <f>[7]URLAP!F51</f>
        <v>47477000</v>
      </c>
    </row>
    <row r="17" spans="1:6" x14ac:dyDescent="0.2">
      <c r="A17" s="338" t="s">
        <v>617</v>
      </c>
      <c r="B17" s="349">
        <v>10</v>
      </c>
      <c r="C17" s="339" t="s">
        <v>36</v>
      </c>
      <c r="D17" s="340">
        <f>D12+D13+D14+D15+D16</f>
        <v>196499000</v>
      </c>
      <c r="E17" s="340">
        <f>E12+E13+E14+E15+E16</f>
        <v>0</v>
      </c>
      <c r="F17" s="341">
        <f>F12+F13+F14+F15+F16</f>
        <v>196499000</v>
      </c>
    </row>
    <row r="18" spans="1:6" x14ac:dyDescent="0.2">
      <c r="A18" s="370" t="s">
        <v>618</v>
      </c>
      <c r="B18" s="373">
        <v>11</v>
      </c>
      <c r="C18" s="374" t="s">
        <v>38</v>
      </c>
      <c r="D18" s="364">
        <f>[7]URLAP!D61</f>
        <v>0</v>
      </c>
      <c r="E18" s="364">
        <f>[7]URLAP!E61</f>
        <v>0</v>
      </c>
      <c r="F18" s="342">
        <f>[7]URLAP!F61</f>
        <v>0</v>
      </c>
    </row>
    <row r="19" spans="1:6" x14ac:dyDescent="0.2">
      <c r="A19" s="370" t="s">
        <v>392</v>
      </c>
      <c r="B19" s="373">
        <v>12</v>
      </c>
      <c r="C19" s="374" t="s">
        <v>40</v>
      </c>
      <c r="D19" s="364">
        <f>[7]URLAP!D78</f>
        <v>0</v>
      </c>
      <c r="E19" s="364">
        <f>[7]URLAP!E78</f>
        <v>0</v>
      </c>
      <c r="F19" s="342">
        <f>[7]URLAP!F78</f>
        <v>0</v>
      </c>
    </row>
    <row r="20" spans="1:6" x14ac:dyDescent="0.2">
      <c r="A20" s="370" t="s">
        <v>210</v>
      </c>
      <c r="B20" s="373">
        <v>13</v>
      </c>
      <c r="C20" s="374" t="s">
        <v>43</v>
      </c>
      <c r="D20" s="364">
        <f>[7]URLAP!D86</f>
        <v>29058000</v>
      </c>
      <c r="E20" s="364">
        <f>[7]URLAP!E86</f>
        <v>0</v>
      </c>
      <c r="F20" s="342">
        <f>[7]URLAP!F86</f>
        <v>29058000</v>
      </c>
    </row>
    <row r="21" spans="1:6" x14ac:dyDescent="0.2">
      <c r="A21" s="370" t="s">
        <v>211</v>
      </c>
      <c r="B21" s="373">
        <v>14</v>
      </c>
      <c r="C21" s="374" t="s">
        <v>45</v>
      </c>
      <c r="D21" s="364">
        <f>[7]URLAP!D91</f>
        <v>0</v>
      </c>
      <c r="E21" s="364">
        <f>[7]URLAP!E91</f>
        <v>0</v>
      </c>
      <c r="F21" s="342">
        <f>[7]URLAP!F91</f>
        <v>0</v>
      </c>
    </row>
    <row r="22" spans="1:6" x14ac:dyDescent="0.2">
      <c r="A22" s="370" t="s">
        <v>212</v>
      </c>
      <c r="B22" s="373">
        <v>15</v>
      </c>
      <c r="C22" s="374" t="s">
        <v>47</v>
      </c>
      <c r="D22" s="364">
        <f>[7]URLAP!D101</f>
        <v>0</v>
      </c>
      <c r="E22" s="364">
        <f>[7]URLAP!E101</f>
        <v>0</v>
      </c>
      <c r="F22" s="342">
        <f>[7]URLAP!F101</f>
        <v>0</v>
      </c>
    </row>
    <row r="23" spans="1:6" x14ac:dyDescent="0.2">
      <c r="A23" s="338" t="s">
        <v>619</v>
      </c>
      <c r="B23" s="349">
        <v>16</v>
      </c>
      <c r="C23" s="339" t="s">
        <v>29</v>
      </c>
      <c r="D23" s="340">
        <f>D10+D11+D17+D18+D19+D20+D21+D22</f>
        <v>449621000</v>
      </c>
      <c r="E23" s="340">
        <f>E10+E11+E17+E18+E19+E20+E21+E22</f>
        <v>0</v>
      </c>
      <c r="F23" s="341">
        <f>F10+F11+F17+F18+F19+F20+F21+F22</f>
        <v>449621000</v>
      </c>
    </row>
    <row r="24" spans="1:6" ht="13.5" thickBot="1" x14ac:dyDescent="0.25">
      <c r="A24" s="375" t="s">
        <v>622</v>
      </c>
      <c r="B24" s="376">
        <v>17</v>
      </c>
      <c r="C24" s="377"/>
      <c r="D24" s="378">
        <v>53</v>
      </c>
      <c r="E24" s="378">
        <v>0</v>
      </c>
      <c r="F24" s="379">
        <v>53</v>
      </c>
    </row>
    <row r="25" spans="1:6" ht="13.5" thickTop="1" x14ac:dyDescent="0.2">
      <c r="A25" s="209"/>
    </row>
    <row r="26" spans="1:6" x14ac:dyDescent="0.2">
      <c r="A26" s="209"/>
    </row>
    <row r="27" spans="1:6" x14ac:dyDescent="0.2">
      <c r="A27" s="209"/>
    </row>
    <row r="28" spans="1:6" x14ac:dyDescent="0.2">
      <c r="A28" s="209"/>
    </row>
    <row r="29" spans="1:6" x14ac:dyDescent="0.2">
      <c r="A29" s="209"/>
    </row>
    <row r="30" spans="1:6" x14ac:dyDescent="0.2">
      <c r="A30" s="209"/>
    </row>
    <row r="31" spans="1:6" x14ac:dyDescent="0.2">
      <c r="A31" s="209"/>
    </row>
    <row r="32" spans="1:6" x14ac:dyDescent="0.2">
      <c r="A32" s="209"/>
    </row>
    <row r="33" spans="1:1" x14ac:dyDescent="0.2">
      <c r="A33" s="209"/>
    </row>
    <row r="34" spans="1:1" x14ac:dyDescent="0.2">
      <c r="A34" s="209"/>
    </row>
    <row r="35" spans="1:1" x14ac:dyDescent="0.2">
      <c r="A35" s="209"/>
    </row>
    <row r="36" spans="1:1" x14ac:dyDescent="0.2">
      <c r="A36" s="209"/>
    </row>
    <row r="37" spans="1:1" x14ac:dyDescent="0.2">
      <c r="A37" s="209"/>
    </row>
    <row r="38" spans="1:1" x14ac:dyDescent="0.2">
      <c r="A38" s="209"/>
    </row>
    <row r="39" spans="1:1" x14ac:dyDescent="0.2">
      <c r="A39" s="209"/>
    </row>
    <row r="40" spans="1:1" x14ac:dyDescent="0.2">
      <c r="A40" s="209"/>
    </row>
    <row r="41" spans="1:1" x14ac:dyDescent="0.2">
      <c r="A41" s="209"/>
    </row>
    <row r="42" spans="1:1" x14ac:dyDescent="0.2">
      <c r="A42" s="209"/>
    </row>
    <row r="43" spans="1:1" x14ac:dyDescent="0.2">
      <c r="A43" s="209"/>
    </row>
    <row r="44" spans="1:1" x14ac:dyDescent="0.2">
      <c r="A44" s="209"/>
    </row>
    <row r="45" spans="1:1" x14ac:dyDescent="0.2">
      <c r="A45" s="209"/>
    </row>
    <row r="46" spans="1:1" x14ac:dyDescent="0.2">
      <c r="A46" s="209"/>
    </row>
    <row r="47" spans="1:1" x14ac:dyDescent="0.2">
      <c r="A47" s="209"/>
    </row>
    <row r="48" spans="1:1" x14ac:dyDescent="0.2">
      <c r="A48" s="209"/>
    </row>
    <row r="49" spans="1:1" x14ac:dyDescent="0.2">
      <c r="A49" s="209"/>
    </row>
    <row r="50" spans="1:1" x14ac:dyDescent="0.2">
      <c r="A50" s="209"/>
    </row>
    <row r="51" spans="1:1" x14ac:dyDescent="0.2">
      <c r="A51" s="209"/>
    </row>
    <row r="52" spans="1:1" x14ac:dyDescent="0.2">
      <c r="A52" s="209"/>
    </row>
    <row r="53" spans="1:1" x14ac:dyDescent="0.2">
      <c r="A53" s="209"/>
    </row>
    <row r="54" spans="1:1" x14ac:dyDescent="0.2">
      <c r="A54" s="209"/>
    </row>
    <row r="55" spans="1:1" x14ac:dyDescent="0.2">
      <c r="A55" s="209"/>
    </row>
    <row r="56" spans="1:1" x14ac:dyDescent="0.2">
      <c r="A56" s="209"/>
    </row>
    <row r="57" spans="1:1" x14ac:dyDescent="0.2">
      <c r="A57" s="209"/>
    </row>
    <row r="58" spans="1:1" x14ac:dyDescent="0.2">
      <c r="A58" s="209"/>
    </row>
    <row r="59" spans="1:1" x14ac:dyDescent="0.2">
      <c r="A59" s="209"/>
    </row>
    <row r="60" spans="1:1" x14ac:dyDescent="0.2">
      <c r="A60" s="209"/>
    </row>
    <row r="61" spans="1:1" x14ac:dyDescent="0.2">
      <c r="A61" s="209"/>
    </row>
    <row r="62" spans="1:1" x14ac:dyDescent="0.2">
      <c r="A62" s="209"/>
    </row>
    <row r="63" spans="1:1" x14ac:dyDescent="0.2">
      <c r="A63" s="209"/>
    </row>
    <row r="64" spans="1:1" x14ac:dyDescent="0.2">
      <c r="A64" s="209"/>
    </row>
    <row r="65" spans="1:1" x14ac:dyDescent="0.2">
      <c r="A65" s="209"/>
    </row>
    <row r="66" spans="1:1" x14ac:dyDescent="0.2">
      <c r="A66" s="209"/>
    </row>
    <row r="67" spans="1:1" x14ac:dyDescent="0.2">
      <c r="A67" s="209"/>
    </row>
    <row r="68" spans="1:1" x14ac:dyDescent="0.2">
      <c r="A68" s="209"/>
    </row>
    <row r="69" spans="1:1" x14ac:dyDescent="0.2">
      <c r="A69" s="209"/>
    </row>
    <row r="70" spans="1:1" x14ac:dyDescent="0.2">
      <c r="A70" s="209"/>
    </row>
    <row r="71" spans="1:1" x14ac:dyDescent="0.2">
      <c r="A71" s="209"/>
    </row>
    <row r="72" spans="1:1" x14ac:dyDescent="0.2">
      <c r="A72" s="209"/>
    </row>
    <row r="73" spans="1:1" x14ac:dyDescent="0.2">
      <c r="A73" s="209"/>
    </row>
    <row r="74" spans="1:1" x14ac:dyDescent="0.2">
      <c r="A74" s="209"/>
    </row>
    <row r="75" spans="1:1" x14ac:dyDescent="0.2">
      <c r="A75" s="209"/>
    </row>
    <row r="76" spans="1:1" x14ac:dyDescent="0.2">
      <c r="A76" s="209"/>
    </row>
    <row r="77" spans="1:1" x14ac:dyDescent="0.2">
      <c r="A77" s="209"/>
    </row>
    <row r="78" spans="1:1" x14ac:dyDescent="0.2">
      <c r="A78" s="209"/>
    </row>
    <row r="79" spans="1:1" x14ac:dyDescent="0.2">
      <c r="A79" s="209"/>
    </row>
    <row r="80" spans="1:1" x14ac:dyDescent="0.2">
      <c r="A80" s="209"/>
    </row>
    <row r="81" spans="1:1" x14ac:dyDescent="0.2">
      <c r="A81" s="209"/>
    </row>
    <row r="82" spans="1:1" x14ac:dyDescent="0.2">
      <c r="A82" s="209"/>
    </row>
    <row r="83" spans="1:1" x14ac:dyDescent="0.2">
      <c r="A83" s="209"/>
    </row>
    <row r="84" spans="1:1" x14ac:dyDescent="0.2">
      <c r="A84" s="209"/>
    </row>
    <row r="85" spans="1:1" x14ac:dyDescent="0.2">
      <c r="A85" s="209"/>
    </row>
    <row r="86" spans="1:1" x14ac:dyDescent="0.2">
      <c r="A86" s="209"/>
    </row>
    <row r="87" spans="1:1" x14ac:dyDescent="0.2">
      <c r="A87" s="209"/>
    </row>
    <row r="88" spans="1:1" x14ac:dyDescent="0.2">
      <c r="A88" s="209"/>
    </row>
    <row r="89" spans="1:1" x14ac:dyDescent="0.2">
      <c r="A89" s="209"/>
    </row>
    <row r="90" spans="1:1" x14ac:dyDescent="0.2">
      <c r="A90" s="209"/>
    </row>
    <row r="91" spans="1:1" x14ac:dyDescent="0.2">
      <c r="A91" s="209"/>
    </row>
    <row r="92" spans="1:1" x14ac:dyDescent="0.2">
      <c r="A92" s="209"/>
    </row>
    <row r="93" spans="1:1" x14ac:dyDescent="0.2">
      <c r="A93" s="209"/>
    </row>
    <row r="94" spans="1:1" x14ac:dyDescent="0.2">
      <c r="A94" s="209"/>
    </row>
    <row r="95" spans="1:1" x14ac:dyDescent="0.2">
      <c r="A95" s="209"/>
    </row>
    <row r="96" spans="1:1" x14ac:dyDescent="0.2">
      <c r="A96" s="209"/>
    </row>
    <row r="97" spans="1:1" x14ac:dyDescent="0.2">
      <c r="A97" s="209"/>
    </row>
    <row r="98" spans="1:1" x14ac:dyDescent="0.2">
      <c r="A98" s="209"/>
    </row>
    <row r="99" spans="1:1" x14ac:dyDescent="0.2">
      <c r="A99" s="209"/>
    </row>
    <row r="100" spans="1:1" x14ac:dyDescent="0.2">
      <c r="A100" s="209"/>
    </row>
    <row r="101" spans="1:1" x14ac:dyDescent="0.2">
      <c r="A101" s="209"/>
    </row>
    <row r="102" spans="1:1" x14ac:dyDescent="0.2">
      <c r="A102" s="209"/>
    </row>
    <row r="103" spans="1:1" x14ac:dyDescent="0.2">
      <c r="A103" s="209"/>
    </row>
    <row r="104" spans="1:1" x14ac:dyDescent="0.2">
      <c r="A104" s="209"/>
    </row>
    <row r="105" spans="1:1" x14ac:dyDescent="0.2">
      <c r="A105" s="210"/>
    </row>
  </sheetData>
  <sheetProtection selectLockedCells="1" selectUnlockedCells="1"/>
  <mergeCells count="2">
    <mergeCell ref="A2:F2"/>
    <mergeCell ref="A4:F4"/>
  </mergeCells>
  <conditionalFormatting sqref="D11:F11">
    <cfRule type="cellIs" dxfId="14" priority="1" stopIfTrue="1" operator="equal">
      <formula>#REF!</formula>
    </cfRule>
  </conditionalFormatting>
  <conditionalFormatting sqref="B8:B24">
    <cfRule type="cellIs" dxfId="13" priority="3" stopIfTrue="1" operator="equal">
      <formula>#REF!</formula>
    </cfRule>
  </conditionalFormatting>
  <conditionalFormatting sqref="C8:C23 D8:F8 D13:F23">
    <cfRule type="cellIs" dxfId="12" priority="4" stopIfTrue="1" operator="equal">
      <formula>#REF!</formula>
    </cfRule>
  </conditionalFormatting>
  <conditionalFormatting sqref="D9:F10">
    <cfRule type="cellIs" dxfId="11" priority="5" stopIfTrue="1" operator="equal">
      <formula>#REF!</formula>
    </cfRule>
  </conditionalFormatting>
  <conditionalFormatting sqref="A8:A24">
    <cfRule type="cellIs" dxfId="10" priority="6" stopIfTrue="1" operator="equal">
      <formula>#REF!</formula>
    </cfRule>
  </conditionalFormatting>
  <conditionalFormatting sqref="D12:F12">
    <cfRule type="cellIs" dxfId="9" priority="2" stopIfTrue="1" operator="equal">
      <formula>#REF!</formula>
    </cfRule>
  </conditionalFormatting>
  <pageMargins left="0.78749999999999998" right="0.78749999999999998" top="1.0527777777777778" bottom="1.0527777777777778" header="0.78749999999999998" footer="0.78749999999999998"/>
  <pageSetup paperSize="9" scale="70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9"/>
  <sheetViews>
    <sheetView view="pageBreakPreview" workbookViewId="0"/>
  </sheetViews>
  <sheetFormatPr defaultColWidth="11.5703125" defaultRowHeight="12.75" x14ac:dyDescent="0.2"/>
  <cols>
    <col min="1" max="1" width="5" style="164" customWidth="1"/>
    <col min="2" max="2" width="56" style="164" customWidth="1"/>
    <col min="3" max="3" width="15.5703125" style="164" customWidth="1"/>
    <col min="4" max="4" width="12.5703125" style="164" customWidth="1"/>
    <col min="5" max="5" width="10.85546875" style="164" customWidth="1"/>
    <col min="6" max="6" width="10" style="164" customWidth="1"/>
    <col min="7" max="7" width="10.28515625" style="164" customWidth="1"/>
    <col min="8" max="8" width="10.42578125" style="164" customWidth="1"/>
    <col min="9" max="9" width="9.140625" style="165" customWidth="1"/>
    <col min="10" max="255" width="9.140625" style="164" customWidth="1"/>
    <col min="256" max="16384" width="11.5703125" style="166"/>
  </cols>
  <sheetData>
    <row r="1" spans="1:9" x14ac:dyDescent="0.2">
      <c r="A1" s="167"/>
      <c r="B1" s="168"/>
      <c r="C1" s="169"/>
      <c r="H1" s="36" t="s">
        <v>429</v>
      </c>
    </row>
    <row r="2" spans="1:9" ht="15.75" customHeight="1" x14ac:dyDescent="0.25">
      <c r="A2" s="474" t="s">
        <v>430</v>
      </c>
      <c r="B2" s="474"/>
      <c r="C2" s="474"/>
      <c r="D2" s="474"/>
      <c r="E2" s="474"/>
      <c r="F2" s="474"/>
      <c r="G2" s="474"/>
      <c r="H2" s="474"/>
    </row>
    <row r="3" spans="1:9" ht="15.75" customHeight="1" x14ac:dyDescent="0.25">
      <c r="A3" s="170"/>
      <c r="B3" s="171"/>
      <c r="C3" s="171"/>
      <c r="D3" s="171"/>
      <c r="E3" s="171"/>
      <c r="F3" s="171"/>
      <c r="G3" s="171"/>
      <c r="H3" s="171"/>
    </row>
    <row r="4" spans="1:9" ht="15.75" x14ac:dyDescent="0.25">
      <c r="A4" s="172"/>
      <c r="B4" s="173"/>
      <c r="C4" s="173"/>
      <c r="D4" s="173"/>
      <c r="E4" s="173"/>
      <c r="F4" s="173"/>
      <c r="G4" s="173"/>
      <c r="H4" s="169" t="s">
        <v>2</v>
      </c>
    </row>
    <row r="5" spans="1:9" ht="16.350000000000001" customHeight="1" x14ac:dyDescent="0.2">
      <c r="A5" s="475" t="s">
        <v>345</v>
      </c>
      <c r="B5" s="475" t="s">
        <v>346</v>
      </c>
      <c r="C5" s="476" t="s">
        <v>431</v>
      </c>
      <c r="D5" s="476"/>
      <c r="E5" s="476"/>
      <c r="F5" s="476"/>
      <c r="G5" s="476"/>
      <c r="H5" s="476"/>
    </row>
    <row r="6" spans="1:9" ht="52.9" customHeight="1" x14ac:dyDescent="0.2">
      <c r="A6" s="475"/>
      <c r="B6" s="475"/>
      <c r="C6" s="174" t="s">
        <v>347</v>
      </c>
      <c r="D6" s="174" t="s">
        <v>396</v>
      </c>
      <c r="E6" s="174" t="s">
        <v>397</v>
      </c>
      <c r="F6" s="174" t="s">
        <v>432</v>
      </c>
      <c r="G6" s="174" t="s">
        <v>433</v>
      </c>
      <c r="H6" s="174" t="s">
        <v>219</v>
      </c>
    </row>
    <row r="7" spans="1:9" ht="13.5" customHeight="1" x14ac:dyDescent="0.2">
      <c r="A7" s="175" t="s">
        <v>348</v>
      </c>
      <c r="B7" s="176" t="s">
        <v>349</v>
      </c>
      <c r="C7" s="177">
        <f>SUM(C8:C18)</f>
        <v>64623</v>
      </c>
      <c r="D7" s="177">
        <f>SUM(D8:D18)</f>
        <v>8802</v>
      </c>
      <c r="E7" s="177">
        <f>SUM(E8:E18)</f>
        <v>7329</v>
      </c>
      <c r="F7" s="177">
        <f>SUM(F8:F18)</f>
        <v>475</v>
      </c>
      <c r="G7" s="177">
        <f>SUM(G8:G18)</f>
        <v>0</v>
      </c>
      <c r="H7" s="177">
        <f t="shared" ref="H7:H38" si="0">SUM(C7:G7)</f>
        <v>81229</v>
      </c>
      <c r="I7" s="178">
        <f>SUM(H8:H18)</f>
        <v>81229</v>
      </c>
    </row>
    <row r="8" spans="1:9" ht="14.1" customHeight="1" x14ac:dyDescent="0.2">
      <c r="A8" s="179"/>
      <c r="B8" s="162" t="s">
        <v>434</v>
      </c>
      <c r="C8" s="180">
        <v>47441</v>
      </c>
      <c r="D8" s="180">
        <v>7502</v>
      </c>
      <c r="E8" s="180">
        <v>5616</v>
      </c>
      <c r="F8" s="180">
        <v>475</v>
      </c>
      <c r="G8" s="180"/>
      <c r="H8" s="181">
        <f t="shared" si="0"/>
        <v>61034</v>
      </c>
      <c r="I8" s="178"/>
    </row>
    <row r="9" spans="1:9" ht="12.75" customHeight="1" x14ac:dyDescent="0.2">
      <c r="A9" s="179"/>
      <c r="B9" s="162" t="s">
        <v>435</v>
      </c>
      <c r="C9" s="180">
        <v>3107</v>
      </c>
      <c r="D9" s="180"/>
      <c r="E9" s="180"/>
      <c r="F9" s="180"/>
      <c r="G9" s="180"/>
      <c r="H9" s="181">
        <f t="shared" si="0"/>
        <v>3107</v>
      </c>
      <c r="I9" s="211"/>
    </row>
    <row r="10" spans="1:9" ht="12.75" customHeight="1" x14ac:dyDescent="0.2">
      <c r="A10" s="179"/>
      <c r="B10" s="162" t="s">
        <v>436</v>
      </c>
      <c r="C10" s="182">
        <v>3788</v>
      </c>
      <c r="D10" s="182"/>
      <c r="E10" s="182"/>
      <c r="F10" s="182"/>
      <c r="G10" s="182"/>
      <c r="H10" s="181">
        <f t="shared" si="0"/>
        <v>3788</v>
      </c>
      <c r="I10" s="211"/>
    </row>
    <row r="11" spans="1:9" ht="12.75" customHeight="1" x14ac:dyDescent="0.2">
      <c r="A11" s="179"/>
      <c r="B11" s="162" t="s">
        <v>398</v>
      </c>
      <c r="C11" s="182">
        <v>2400</v>
      </c>
      <c r="D11" s="182">
        <v>600</v>
      </c>
      <c r="E11" s="182">
        <v>450</v>
      </c>
      <c r="F11" s="182"/>
      <c r="G11" s="182"/>
      <c r="H11" s="181">
        <f t="shared" si="0"/>
        <v>3450</v>
      </c>
      <c r="I11" s="178"/>
    </row>
    <row r="12" spans="1:9" ht="12.75" customHeight="1" x14ac:dyDescent="0.2">
      <c r="A12" s="179"/>
      <c r="B12" s="187" t="s">
        <v>437</v>
      </c>
      <c r="C12" s="182">
        <v>4296</v>
      </c>
      <c r="D12" s="182">
        <v>652</v>
      </c>
      <c r="E12" s="182">
        <v>492</v>
      </c>
      <c r="F12" s="182"/>
      <c r="G12" s="182"/>
      <c r="H12" s="181">
        <f t="shared" si="0"/>
        <v>5440</v>
      </c>
      <c r="I12" s="178"/>
    </row>
    <row r="13" spans="1:9" ht="12.75" customHeight="1" x14ac:dyDescent="0.2">
      <c r="A13" s="179"/>
      <c r="B13" s="162" t="s">
        <v>399</v>
      </c>
      <c r="C13" s="182">
        <v>855</v>
      </c>
      <c r="D13" s="182"/>
      <c r="E13" s="182">
        <v>335</v>
      </c>
      <c r="F13" s="182"/>
      <c r="G13" s="182"/>
      <c r="H13" s="181">
        <f t="shared" si="0"/>
        <v>1190</v>
      </c>
      <c r="I13" s="178"/>
    </row>
    <row r="14" spans="1:9" ht="12.75" customHeight="1" x14ac:dyDescent="0.2">
      <c r="A14" s="179"/>
      <c r="B14" s="162" t="s">
        <v>350</v>
      </c>
      <c r="C14" s="182">
        <v>280</v>
      </c>
      <c r="D14" s="182"/>
      <c r="E14" s="182"/>
      <c r="F14" s="182"/>
      <c r="G14" s="182"/>
      <c r="H14" s="181">
        <f t="shared" si="0"/>
        <v>280</v>
      </c>
      <c r="I14" s="178"/>
    </row>
    <row r="15" spans="1:9" ht="12.75" customHeight="1" x14ac:dyDescent="0.2">
      <c r="A15" s="179"/>
      <c r="B15" s="162" t="s">
        <v>400</v>
      </c>
      <c r="C15" s="182">
        <v>192</v>
      </c>
      <c r="D15" s="182">
        <v>48</v>
      </c>
      <c r="E15" s="182">
        <v>36</v>
      </c>
      <c r="F15" s="182"/>
      <c r="G15" s="182"/>
      <c r="H15" s="181">
        <f t="shared" si="0"/>
        <v>276</v>
      </c>
      <c r="I15" s="178"/>
    </row>
    <row r="16" spans="1:9" ht="12.75" customHeight="1" x14ac:dyDescent="0.2">
      <c r="A16" s="179"/>
      <c r="B16" s="162" t="s">
        <v>401</v>
      </c>
      <c r="C16" s="182">
        <v>1000</v>
      </c>
      <c r="D16" s="182"/>
      <c r="E16" s="182">
        <v>400</v>
      </c>
      <c r="F16" s="182"/>
      <c r="G16" s="182"/>
      <c r="H16" s="181">
        <f t="shared" si="0"/>
        <v>1400</v>
      </c>
      <c r="I16" s="178"/>
    </row>
    <row r="17" spans="1:9" ht="12.75" customHeight="1" x14ac:dyDescent="0.2">
      <c r="A17" s="179"/>
      <c r="B17" s="162" t="s">
        <v>438</v>
      </c>
      <c r="C17" s="182">
        <v>864</v>
      </c>
      <c r="D17" s="182"/>
      <c r="E17" s="182"/>
      <c r="F17" s="182"/>
      <c r="G17" s="182"/>
      <c r="H17" s="181">
        <f t="shared" si="0"/>
        <v>864</v>
      </c>
      <c r="I17" s="178"/>
    </row>
    <row r="18" spans="1:9" ht="12.75" customHeight="1" x14ac:dyDescent="0.2">
      <c r="A18" s="179"/>
      <c r="B18" s="162" t="s">
        <v>402</v>
      </c>
      <c r="C18" s="182">
        <v>400</v>
      </c>
      <c r="D18" s="182"/>
      <c r="E18" s="182"/>
      <c r="F18" s="182"/>
      <c r="G18" s="182"/>
      <c r="H18" s="181">
        <f t="shared" si="0"/>
        <v>400</v>
      </c>
      <c r="I18" s="178"/>
    </row>
    <row r="19" spans="1:9" ht="12.75" customHeight="1" x14ac:dyDescent="0.2">
      <c r="A19" s="183" t="s">
        <v>351</v>
      </c>
      <c r="B19" s="184" t="s">
        <v>403</v>
      </c>
      <c r="C19" s="185">
        <f>SUM(C20:C27)</f>
        <v>10889</v>
      </c>
      <c r="D19" s="185">
        <f>SUM(D20:D27)</f>
        <v>0</v>
      </c>
      <c r="E19" s="185">
        <f>SUM(E20:E27)</f>
        <v>0</v>
      </c>
      <c r="F19" s="185">
        <f>SUM(F20:F27)</f>
        <v>0</v>
      </c>
      <c r="G19" s="185">
        <f>SUM(G20:G27)</f>
        <v>6202</v>
      </c>
      <c r="H19" s="177">
        <f t="shared" si="0"/>
        <v>17091</v>
      </c>
      <c r="I19" s="178">
        <f>SUM(H20:H27)</f>
        <v>17091</v>
      </c>
    </row>
    <row r="20" spans="1:9" ht="12.75" customHeight="1" x14ac:dyDescent="0.2">
      <c r="A20" s="183"/>
      <c r="B20" s="187" t="s">
        <v>439</v>
      </c>
      <c r="C20" s="196">
        <v>5381</v>
      </c>
      <c r="D20" s="182"/>
      <c r="E20" s="182"/>
      <c r="F20" s="182"/>
      <c r="G20" s="182"/>
      <c r="H20" s="181">
        <f t="shared" si="0"/>
        <v>5381</v>
      </c>
      <c r="I20" s="178"/>
    </row>
    <row r="21" spans="1:9" ht="12.75" customHeight="1" x14ac:dyDescent="0.2">
      <c r="A21" s="183"/>
      <c r="B21" s="187" t="s">
        <v>440</v>
      </c>
      <c r="C21" s="196">
        <v>2154</v>
      </c>
      <c r="D21" s="182"/>
      <c r="E21" s="182"/>
      <c r="F21" s="182"/>
      <c r="G21" s="182"/>
      <c r="H21" s="181">
        <f t="shared" si="0"/>
        <v>2154</v>
      </c>
      <c r="I21" s="178"/>
    </row>
    <row r="22" spans="1:9" ht="12.75" customHeight="1" x14ac:dyDescent="0.2">
      <c r="A22" s="183"/>
      <c r="B22" s="187" t="s">
        <v>436</v>
      </c>
      <c r="C22" s="196">
        <v>1345</v>
      </c>
      <c r="D22" s="182"/>
      <c r="E22" s="182"/>
      <c r="F22" s="182"/>
      <c r="G22" s="182"/>
      <c r="H22" s="181">
        <f t="shared" si="0"/>
        <v>1345</v>
      </c>
      <c r="I22" s="178"/>
    </row>
    <row r="23" spans="1:9" ht="12.75" customHeight="1" x14ac:dyDescent="0.2">
      <c r="A23" s="183"/>
      <c r="B23" s="187" t="s">
        <v>437</v>
      </c>
      <c r="C23" s="196">
        <v>516</v>
      </c>
      <c r="D23" s="182"/>
      <c r="E23" s="182"/>
      <c r="F23" s="182"/>
      <c r="G23" s="182"/>
      <c r="H23" s="181">
        <f t="shared" si="0"/>
        <v>516</v>
      </c>
      <c r="I23" s="178"/>
    </row>
    <row r="24" spans="1:9" ht="12.75" customHeight="1" x14ac:dyDescent="0.2">
      <c r="A24" s="183"/>
      <c r="B24" s="187" t="s">
        <v>441</v>
      </c>
      <c r="C24" s="179">
        <v>1143</v>
      </c>
      <c r="D24" s="180"/>
      <c r="E24" s="180"/>
      <c r="F24" s="180"/>
      <c r="G24" s="180"/>
      <c r="H24" s="181">
        <f t="shared" si="0"/>
        <v>1143</v>
      </c>
      <c r="I24" s="178"/>
    </row>
    <row r="25" spans="1:9" ht="12.75" customHeight="1" x14ac:dyDescent="0.2">
      <c r="A25" s="183"/>
      <c r="B25" s="187" t="s">
        <v>352</v>
      </c>
      <c r="C25" s="179">
        <v>150</v>
      </c>
      <c r="D25" s="180"/>
      <c r="E25" s="180"/>
      <c r="F25" s="180"/>
      <c r="G25" s="180"/>
      <c r="H25" s="181">
        <f t="shared" si="0"/>
        <v>150</v>
      </c>
      <c r="I25" s="178"/>
    </row>
    <row r="26" spans="1:9" ht="12.75" customHeight="1" x14ac:dyDescent="0.2">
      <c r="A26" s="183"/>
      <c r="B26" s="187" t="s">
        <v>442</v>
      </c>
      <c r="C26" s="179"/>
      <c r="D26" s="180"/>
      <c r="E26" s="180"/>
      <c r="F26" s="180"/>
      <c r="G26" s="180">
        <v>5952</v>
      </c>
      <c r="H26" s="181">
        <f t="shared" si="0"/>
        <v>5952</v>
      </c>
      <c r="I26" s="178"/>
    </row>
    <row r="27" spans="1:9" ht="12.75" customHeight="1" x14ac:dyDescent="0.2">
      <c r="A27" s="186"/>
      <c r="B27" s="187" t="s">
        <v>443</v>
      </c>
      <c r="C27" s="180">
        <v>200</v>
      </c>
      <c r="D27" s="180"/>
      <c r="E27" s="180"/>
      <c r="F27" s="180"/>
      <c r="G27" s="180">
        <v>250</v>
      </c>
      <c r="H27" s="181">
        <f t="shared" si="0"/>
        <v>450</v>
      </c>
      <c r="I27" s="178"/>
    </row>
    <row r="28" spans="1:9" ht="13.5" customHeight="1" x14ac:dyDescent="0.2">
      <c r="A28" s="188" t="s">
        <v>32</v>
      </c>
      <c r="B28" s="188" t="s">
        <v>353</v>
      </c>
      <c r="C28" s="189">
        <f>C19+C7</f>
        <v>75512</v>
      </c>
      <c r="D28" s="189">
        <f>D19+D7</f>
        <v>8802</v>
      </c>
      <c r="E28" s="189">
        <f>E19+E7</f>
        <v>7329</v>
      </c>
      <c r="F28" s="189">
        <f>F19+F7</f>
        <v>475</v>
      </c>
      <c r="G28" s="189">
        <f>G19+G7</f>
        <v>6202</v>
      </c>
      <c r="H28" s="199">
        <f t="shared" si="0"/>
        <v>98320</v>
      </c>
      <c r="I28" s="190"/>
    </row>
    <row r="29" spans="1:9" ht="13.5" customHeight="1" x14ac:dyDescent="0.2">
      <c r="A29" s="179"/>
      <c r="B29" s="187" t="s">
        <v>444</v>
      </c>
      <c r="C29" s="212">
        <v>18008</v>
      </c>
      <c r="D29" s="212">
        <v>2039</v>
      </c>
      <c r="E29" s="212">
        <v>1634</v>
      </c>
      <c r="F29" s="212">
        <v>64</v>
      </c>
      <c r="G29" s="212">
        <v>1446</v>
      </c>
      <c r="H29" s="181">
        <f t="shared" si="0"/>
        <v>23191</v>
      </c>
      <c r="I29" s="178"/>
    </row>
    <row r="30" spans="1:9" x14ac:dyDescent="0.2">
      <c r="A30" s="179"/>
      <c r="B30" s="187" t="s">
        <v>445</v>
      </c>
      <c r="C30" s="180">
        <v>812</v>
      </c>
      <c r="D30" s="180">
        <v>107</v>
      </c>
      <c r="E30" s="180">
        <v>112</v>
      </c>
      <c r="F30" s="180">
        <f>(F11+F54+F25)*1.19*0.15</f>
        <v>0</v>
      </c>
      <c r="G30" s="180">
        <f>(G11+G54+G25)*1.19*0.15</f>
        <v>0</v>
      </c>
      <c r="H30" s="181">
        <f t="shared" si="0"/>
        <v>1031</v>
      </c>
      <c r="I30" s="178"/>
    </row>
    <row r="31" spans="1:9" x14ac:dyDescent="0.2">
      <c r="A31" s="179"/>
      <c r="B31" s="187" t="s">
        <v>426</v>
      </c>
      <c r="C31" s="180">
        <v>425</v>
      </c>
      <c r="D31" s="180">
        <v>100</v>
      </c>
      <c r="E31" s="180">
        <v>75</v>
      </c>
      <c r="F31" s="180">
        <f>(F11+F25)*1.19*0.14</f>
        <v>0</v>
      </c>
      <c r="G31" s="180">
        <f>(G11+G25)*1.19*0.14</f>
        <v>0</v>
      </c>
      <c r="H31" s="181">
        <f t="shared" si="0"/>
        <v>600</v>
      </c>
      <c r="I31" s="178"/>
    </row>
    <row r="32" spans="1:9" x14ac:dyDescent="0.2">
      <c r="A32" s="179"/>
      <c r="B32" s="187" t="s">
        <v>427</v>
      </c>
      <c r="C32" s="180">
        <v>643</v>
      </c>
      <c r="D32" s="180"/>
      <c r="E32" s="180">
        <v>58</v>
      </c>
      <c r="F32" s="180">
        <f>F54*1.19*0.27</f>
        <v>0</v>
      </c>
      <c r="G32" s="180">
        <f>G54*1.19*0.27</f>
        <v>0</v>
      </c>
      <c r="H32" s="181">
        <f t="shared" si="0"/>
        <v>701</v>
      </c>
      <c r="I32" s="178"/>
    </row>
    <row r="33" spans="1:9" ht="13.5" customHeight="1" x14ac:dyDescent="0.2">
      <c r="A33" s="188" t="s">
        <v>34</v>
      </c>
      <c r="B33" s="188" t="s">
        <v>354</v>
      </c>
      <c r="C33" s="189">
        <f>SUM(C29:C32)</f>
        <v>19888</v>
      </c>
      <c r="D33" s="189">
        <f>SUM(D29:D32)</f>
        <v>2246</v>
      </c>
      <c r="E33" s="189">
        <f>SUM(E29:E32)</f>
        <v>1879</v>
      </c>
      <c r="F33" s="189">
        <f>SUM(F29:F32)</f>
        <v>64</v>
      </c>
      <c r="G33" s="189">
        <f>SUM(G29:G32)</f>
        <v>1446</v>
      </c>
      <c r="H33" s="199">
        <f t="shared" si="0"/>
        <v>25523</v>
      </c>
      <c r="I33" s="190">
        <f>SUM(H29:H32)</f>
        <v>25523</v>
      </c>
    </row>
    <row r="34" spans="1:9" ht="13.5" customHeight="1" x14ac:dyDescent="0.2">
      <c r="A34" s="175" t="s">
        <v>355</v>
      </c>
      <c r="B34" s="191" t="s">
        <v>356</v>
      </c>
      <c r="C34" s="192">
        <f>C35+C36</f>
        <v>4200</v>
      </c>
      <c r="D34" s="192">
        <f>D35+D36</f>
        <v>0</v>
      </c>
      <c r="E34" s="192">
        <f>E35+E36</f>
        <v>180</v>
      </c>
      <c r="F34" s="192">
        <f>F35+F36</f>
        <v>0</v>
      </c>
      <c r="G34" s="192">
        <f>G35+G36</f>
        <v>0</v>
      </c>
      <c r="H34" s="181">
        <f t="shared" si="0"/>
        <v>4380</v>
      </c>
      <c r="I34" s="190">
        <f>SUM(H35:H43)-H36</f>
        <v>4380</v>
      </c>
    </row>
    <row r="35" spans="1:9" ht="13.5" customHeight="1" x14ac:dyDescent="0.2">
      <c r="A35" s="179" t="s">
        <v>357</v>
      </c>
      <c r="B35" s="162" t="s">
        <v>404</v>
      </c>
      <c r="C35" s="193">
        <v>300</v>
      </c>
      <c r="D35" s="180"/>
      <c r="E35" s="180"/>
      <c r="F35" s="180"/>
      <c r="G35" s="180"/>
      <c r="H35" s="181">
        <f t="shared" si="0"/>
        <v>300</v>
      </c>
      <c r="I35" s="178"/>
    </row>
    <row r="36" spans="1:9" ht="13.5" customHeight="1" x14ac:dyDescent="0.2">
      <c r="A36" s="179" t="s">
        <v>358</v>
      </c>
      <c r="B36" s="162" t="s">
        <v>359</v>
      </c>
      <c r="C36" s="193">
        <f>SUM(C37:C43)</f>
        <v>3900</v>
      </c>
      <c r="D36" s="193">
        <f>SUM(D37:D43)</f>
        <v>0</v>
      </c>
      <c r="E36" s="193">
        <f>SUM(E37:E43)</f>
        <v>180</v>
      </c>
      <c r="F36" s="193">
        <f>SUM(F37:F43)</f>
        <v>0</v>
      </c>
      <c r="G36" s="193">
        <f>SUM(G37:G43)</f>
        <v>0</v>
      </c>
      <c r="H36" s="181">
        <f t="shared" si="0"/>
        <v>4080</v>
      </c>
      <c r="I36" s="190"/>
    </row>
    <row r="37" spans="1:9" ht="13.5" customHeight="1" x14ac:dyDescent="0.2">
      <c r="A37" s="179"/>
      <c r="B37" s="194" t="s">
        <v>405</v>
      </c>
      <c r="C37" s="193">
        <v>2000</v>
      </c>
      <c r="D37" s="180"/>
      <c r="E37" s="180"/>
      <c r="F37" s="180"/>
      <c r="G37" s="180"/>
      <c r="H37" s="181">
        <f t="shared" si="0"/>
        <v>2000</v>
      </c>
      <c r="I37" s="178"/>
    </row>
    <row r="38" spans="1:9" ht="13.35" customHeight="1" x14ac:dyDescent="0.2">
      <c r="A38" s="179"/>
      <c r="B38" s="194" t="s">
        <v>360</v>
      </c>
      <c r="C38" s="193">
        <v>200</v>
      </c>
      <c r="D38" s="180"/>
      <c r="E38" s="180"/>
      <c r="F38" s="180"/>
      <c r="G38" s="180"/>
      <c r="H38" s="181">
        <f t="shared" si="0"/>
        <v>200</v>
      </c>
      <c r="I38" s="178"/>
    </row>
    <row r="39" spans="1:9" x14ac:dyDescent="0.2">
      <c r="A39" s="179"/>
      <c r="B39" s="195" t="s">
        <v>406</v>
      </c>
      <c r="C39" s="193">
        <v>400</v>
      </c>
      <c r="D39" s="180"/>
      <c r="E39" s="180"/>
      <c r="F39" s="180"/>
      <c r="G39" s="180"/>
      <c r="H39" s="181">
        <f t="shared" ref="H39:H70" si="1">SUM(C39:G39)</f>
        <v>400</v>
      </c>
      <c r="I39" s="178"/>
    </row>
    <row r="40" spans="1:9" ht="13.5" customHeight="1" x14ac:dyDescent="0.2">
      <c r="A40" s="179"/>
      <c r="B40" s="194" t="s">
        <v>428</v>
      </c>
      <c r="C40" s="193">
        <v>300</v>
      </c>
      <c r="D40" s="180"/>
      <c r="E40" s="180"/>
      <c r="F40" s="180"/>
      <c r="G40" s="180"/>
      <c r="H40" s="181">
        <f t="shared" si="1"/>
        <v>300</v>
      </c>
      <c r="I40" s="178"/>
    </row>
    <row r="41" spans="1:9" ht="13.5" customHeight="1" x14ac:dyDescent="0.2">
      <c r="A41" s="179"/>
      <c r="B41" s="194" t="s">
        <v>361</v>
      </c>
      <c r="C41" s="193">
        <v>300</v>
      </c>
      <c r="D41" s="180"/>
      <c r="E41" s="180">
        <v>180</v>
      </c>
      <c r="F41" s="180"/>
      <c r="G41" s="180"/>
      <c r="H41" s="181">
        <f t="shared" si="1"/>
        <v>480</v>
      </c>
      <c r="I41" s="178"/>
    </row>
    <row r="42" spans="1:9" ht="13.5" customHeight="1" x14ac:dyDescent="0.2">
      <c r="A42" s="179"/>
      <c r="B42" s="195" t="s">
        <v>446</v>
      </c>
      <c r="C42" s="193">
        <v>100</v>
      </c>
      <c r="D42" s="180"/>
      <c r="E42" s="180"/>
      <c r="F42" s="180"/>
      <c r="G42" s="180"/>
      <c r="H42" s="181">
        <f t="shared" si="1"/>
        <v>100</v>
      </c>
      <c r="I42" s="178"/>
    </row>
    <row r="43" spans="1:9" ht="13.5" customHeight="1" x14ac:dyDescent="0.2">
      <c r="A43" s="179"/>
      <c r="B43" s="195" t="s">
        <v>407</v>
      </c>
      <c r="C43" s="193">
        <v>600</v>
      </c>
      <c r="D43" s="180"/>
      <c r="E43" s="180"/>
      <c r="F43" s="180"/>
      <c r="G43" s="180"/>
      <c r="H43" s="181">
        <f t="shared" si="1"/>
        <v>600</v>
      </c>
      <c r="I43" s="178"/>
    </row>
    <row r="44" spans="1:9" ht="13.5" customHeight="1" x14ac:dyDescent="0.2">
      <c r="A44" s="175" t="s">
        <v>362</v>
      </c>
      <c r="B44" s="191" t="s">
        <v>363</v>
      </c>
      <c r="C44" s="192">
        <f>C45+C54</f>
        <v>5220</v>
      </c>
      <c r="D44" s="192">
        <f>D45+D54</f>
        <v>0</v>
      </c>
      <c r="E44" s="192">
        <f>E45+E54</f>
        <v>180</v>
      </c>
      <c r="F44" s="192">
        <f>F45+F54</f>
        <v>0</v>
      </c>
      <c r="G44" s="192">
        <f>G45+G54</f>
        <v>0</v>
      </c>
      <c r="H44" s="181">
        <f t="shared" si="1"/>
        <v>5400</v>
      </c>
      <c r="I44" s="190">
        <f>SUM(H45:H54)-H45</f>
        <v>5400</v>
      </c>
    </row>
    <row r="45" spans="1:9" ht="13.5" customHeight="1" x14ac:dyDescent="0.2">
      <c r="A45" s="179" t="s">
        <v>364</v>
      </c>
      <c r="B45" s="162" t="s">
        <v>408</v>
      </c>
      <c r="C45" s="193">
        <f>SUM(C46:C53)</f>
        <v>3220</v>
      </c>
      <c r="D45" s="193">
        <f>SUM(D46:D53)</f>
        <v>0</v>
      </c>
      <c r="E45" s="193">
        <f>SUM(E46:E53)</f>
        <v>0</v>
      </c>
      <c r="F45" s="193">
        <f>SUM(F46:F53)</f>
        <v>0</v>
      </c>
      <c r="G45" s="193">
        <f>SUM(G46:G53)</f>
        <v>0</v>
      </c>
      <c r="H45" s="181">
        <f t="shared" si="1"/>
        <v>3220</v>
      </c>
      <c r="I45" s="190"/>
    </row>
    <row r="46" spans="1:9" ht="12.6" customHeight="1" x14ac:dyDescent="0.2">
      <c r="A46" s="179"/>
      <c r="B46" s="213" t="s">
        <v>447</v>
      </c>
      <c r="C46" s="193">
        <v>2500</v>
      </c>
      <c r="D46" s="180"/>
      <c r="E46" s="180"/>
      <c r="F46" s="180"/>
      <c r="G46" s="180"/>
      <c r="H46" s="181">
        <f t="shared" si="1"/>
        <v>2500</v>
      </c>
      <c r="I46" s="178"/>
    </row>
    <row r="47" spans="1:9" ht="13.5" customHeight="1" x14ac:dyDescent="0.2">
      <c r="A47" s="179"/>
      <c r="B47" s="213" t="s">
        <v>448</v>
      </c>
      <c r="C47" s="193">
        <v>200</v>
      </c>
      <c r="D47" s="180"/>
      <c r="E47" s="180"/>
      <c r="F47" s="180"/>
      <c r="G47" s="180"/>
      <c r="H47" s="181">
        <f t="shared" si="1"/>
        <v>200</v>
      </c>
      <c r="I47" s="178"/>
    </row>
    <row r="48" spans="1:9" ht="13.35" customHeight="1" x14ac:dyDescent="0.2">
      <c r="A48" s="179"/>
      <c r="B48" s="214" t="s">
        <v>449</v>
      </c>
      <c r="C48" s="193">
        <v>160</v>
      </c>
      <c r="D48" s="180"/>
      <c r="E48" s="180"/>
      <c r="F48" s="180"/>
      <c r="G48" s="180"/>
      <c r="H48" s="181">
        <f t="shared" si="1"/>
        <v>160</v>
      </c>
      <c r="I48" s="178"/>
    </row>
    <row r="49" spans="1:9" ht="14.85" customHeight="1" x14ac:dyDescent="0.2">
      <c r="A49" s="179"/>
      <c r="B49" s="214" t="s">
        <v>450</v>
      </c>
      <c r="C49" s="193">
        <v>20</v>
      </c>
      <c r="D49" s="180"/>
      <c r="E49" s="180"/>
      <c r="F49" s="180"/>
      <c r="G49" s="180"/>
      <c r="H49" s="181">
        <f t="shared" si="1"/>
        <v>20</v>
      </c>
      <c r="I49" s="178"/>
    </row>
    <row r="50" spans="1:9" ht="13.5" customHeight="1" x14ac:dyDescent="0.2">
      <c r="A50" s="179"/>
      <c r="B50" s="213" t="s">
        <v>451</v>
      </c>
      <c r="C50" s="193">
        <v>20</v>
      </c>
      <c r="D50" s="180"/>
      <c r="E50" s="180"/>
      <c r="F50" s="180"/>
      <c r="G50" s="180"/>
      <c r="H50" s="181">
        <f t="shared" si="1"/>
        <v>20</v>
      </c>
      <c r="I50" s="178"/>
    </row>
    <row r="51" spans="1:9" ht="13.5" customHeight="1" x14ac:dyDescent="0.2">
      <c r="A51" s="179"/>
      <c r="B51" s="213" t="s">
        <v>452</v>
      </c>
      <c r="C51" s="193">
        <v>20</v>
      </c>
      <c r="D51" s="180"/>
      <c r="E51" s="180"/>
      <c r="F51" s="180"/>
      <c r="G51" s="180"/>
      <c r="H51" s="181">
        <f t="shared" si="1"/>
        <v>20</v>
      </c>
      <c r="I51" s="178"/>
    </row>
    <row r="52" spans="1:9" ht="12.6" customHeight="1" x14ac:dyDescent="0.2">
      <c r="A52" s="179"/>
      <c r="B52" s="213" t="s">
        <v>453</v>
      </c>
      <c r="C52" s="193">
        <v>150</v>
      </c>
      <c r="D52" s="180"/>
      <c r="E52" s="180"/>
      <c r="F52" s="180"/>
      <c r="G52" s="180"/>
      <c r="H52" s="181">
        <f t="shared" si="1"/>
        <v>150</v>
      </c>
      <c r="I52" s="178"/>
    </row>
    <row r="53" spans="1:9" ht="12.6" customHeight="1" x14ac:dyDescent="0.2">
      <c r="A53" s="179"/>
      <c r="B53" s="213" t="s">
        <v>454</v>
      </c>
      <c r="C53" s="193">
        <v>150</v>
      </c>
      <c r="D53" s="180"/>
      <c r="E53" s="180"/>
      <c r="F53" s="180"/>
      <c r="G53" s="180"/>
      <c r="H53" s="181">
        <f t="shared" si="1"/>
        <v>150</v>
      </c>
      <c r="I53" s="178"/>
    </row>
    <row r="54" spans="1:9" ht="13.5" customHeight="1" x14ac:dyDescent="0.2">
      <c r="A54" s="179" t="s">
        <v>365</v>
      </c>
      <c r="B54" s="162" t="s">
        <v>455</v>
      </c>
      <c r="C54" s="193">
        <v>2000</v>
      </c>
      <c r="D54" s="193"/>
      <c r="E54" s="193">
        <v>180</v>
      </c>
      <c r="F54" s="193"/>
      <c r="G54" s="193"/>
      <c r="H54" s="181">
        <f t="shared" si="1"/>
        <v>2180</v>
      </c>
      <c r="I54" s="178"/>
    </row>
    <row r="55" spans="1:9" ht="13.5" customHeight="1" x14ac:dyDescent="0.2">
      <c r="A55" s="175" t="s">
        <v>366</v>
      </c>
      <c r="B55" s="191" t="s">
        <v>367</v>
      </c>
      <c r="C55" s="192">
        <f>C56+C57+C58+C59+C60+C61+C66</f>
        <v>10695</v>
      </c>
      <c r="D55" s="192">
        <f>D56+D57+D58+D59+D60+D61+D66</f>
        <v>230</v>
      </c>
      <c r="E55" s="192">
        <f>E56+E57+E58+E59+E60+E61+E66</f>
        <v>105</v>
      </c>
      <c r="F55" s="192">
        <f>F56+F57+F58+F59+F60+F61+F66</f>
        <v>0</v>
      </c>
      <c r="G55" s="192">
        <f>G56+G57+G58+G59+G60+G61+G66</f>
        <v>0</v>
      </c>
      <c r="H55" s="181">
        <f t="shared" si="1"/>
        <v>11030</v>
      </c>
      <c r="I55" s="190">
        <f>SUM(H56:H72)-H61-H66</f>
        <v>11030</v>
      </c>
    </row>
    <row r="56" spans="1:9" ht="13.5" customHeight="1" x14ac:dyDescent="0.2">
      <c r="A56" s="179" t="s">
        <v>368</v>
      </c>
      <c r="B56" s="196" t="s">
        <v>409</v>
      </c>
      <c r="C56" s="193">
        <v>2200</v>
      </c>
      <c r="D56" s="180"/>
      <c r="E56" s="180"/>
      <c r="F56" s="180"/>
      <c r="G56" s="180"/>
      <c r="H56" s="181">
        <f t="shared" si="1"/>
        <v>2200</v>
      </c>
      <c r="I56" s="178"/>
    </row>
    <row r="57" spans="1:9" ht="13.5" customHeight="1" x14ac:dyDescent="0.2">
      <c r="A57" s="179" t="s">
        <v>369</v>
      </c>
      <c r="B57" s="196" t="s">
        <v>410</v>
      </c>
      <c r="C57" s="193"/>
      <c r="D57" s="180"/>
      <c r="E57" s="180"/>
      <c r="F57" s="180"/>
      <c r="G57" s="180"/>
      <c r="H57" s="181">
        <f t="shared" si="1"/>
        <v>0</v>
      </c>
      <c r="I57" s="178"/>
    </row>
    <row r="58" spans="1:9" ht="13.5" customHeight="1" x14ac:dyDescent="0.2">
      <c r="A58" s="179" t="s">
        <v>370</v>
      </c>
      <c r="B58" s="196" t="s">
        <v>456</v>
      </c>
      <c r="C58" s="193">
        <v>170</v>
      </c>
      <c r="D58" s="193"/>
      <c r="E58" s="193"/>
      <c r="F58" s="193"/>
      <c r="G58" s="193"/>
      <c r="H58" s="181">
        <f t="shared" si="1"/>
        <v>170</v>
      </c>
      <c r="I58" s="190"/>
    </row>
    <row r="59" spans="1:9" ht="13.5" customHeight="1" x14ac:dyDescent="0.2">
      <c r="A59" s="179" t="s">
        <v>371</v>
      </c>
      <c r="B59" s="196" t="s">
        <v>411</v>
      </c>
      <c r="C59" s="193">
        <v>1000</v>
      </c>
      <c r="D59" s="193"/>
      <c r="E59" s="193"/>
      <c r="F59" s="193"/>
      <c r="G59" s="193"/>
      <c r="H59" s="181">
        <f t="shared" si="1"/>
        <v>1000</v>
      </c>
      <c r="I59" s="190"/>
    </row>
    <row r="60" spans="1:9" ht="13.5" customHeight="1" x14ac:dyDescent="0.2">
      <c r="A60" s="179" t="s">
        <v>372</v>
      </c>
      <c r="B60" s="196" t="s">
        <v>412</v>
      </c>
      <c r="C60" s="193"/>
      <c r="D60" s="180"/>
      <c r="E60" s="180"/>
      <c r="F60" s="180"/>
      <c r="G60" s="180"/>
      <c r="H60" s="181">
        <f t="shared" si="1"/>
        <v>0</v>
      </c>
      <c r="I60" s="178"/>
    </row>
    <row r="61" spans="1:9" ht="13.5" customHeight="1" x14ac:dyDescent="0.2">
      <c r="A61" s="179" t="s">
        <v>373</v>
      </c>
      <c r="B61" s="196" t="s">
        <v>413</v>
      </c>
      <c r="C61" s="193">
        <f>SUM(C62:C65)</f>
        <v>2035</v>
      </c>
      <c r="D61" s="193">
        <f>SUM(D62:D65)</f>
        <v>230</v>
      </c>
      <c r="E61" s="193">
        <f>SUM(E62:E65)</f>
        <v>105</v>
      </c>
      <c r="F61" s="193">
        <f>SUM(F62:F65)</f>
        <v>0</v>
      </c>
      <c r="G61" s="193">
        <f>SUM(G62:G65)</f>
        <v>0</v>
      </c>
      <c r="H61" s="181">
        <f t="shared" si="1"/>
        <v>2370</v>
      </c>
      <c r="I61" s="178"/>
    </row>
    <row r="62" spans="1:9" ht="13.5" customHeight="1" x14ac:dyDescent="0.2">
      <c r="A62" s="179"/>
      <c r="B62" s="196" t="s">
        <v>414</v>
      </c>
      <c r="C62" s="196">
        <v>1200</v>
      </c>
      <c r="D62" s="180">
        <v>200</v>
      </c>
      <c r="E62" s="180">
        <v>80</v>
      </c>
      <c r="F62" s="180"/>
      <c r="G62" s="180"/>
      <c r="H62" s="181">
        <f t="shared" si="1"/>
        <v>1480</v>
      </c>
      <c r="I62" s="178"/>
    </row>
    <row r="63" spans="1:9" ht="13.5" customHeight="1" x14ac:dyDescent="0.2">
      <c r="A63" s="179"/>
      <c r="B63" s="195" t="s">
        <v>415</v>
      </c>
      <c r="C63" s="180">
        <v>200</v>
      </c>
      <c r="D63" s="180"/>
      <c r="E63" s="180"/>
      <c r="F63" s="180"/>
      <c r="G63" s="180"/>
      <c r="H63" s="181">
        <f t="shared" si="1"/>
        <v>200</v>
      </c>
      <c r="I63" s="178"/>
    </row>
    <row r="64" spans="1:9" ht="13.5" customHeight="1" x14ac:dyDescent="0.2">
      <c r="A64" s="179"/>
      <c r="B64" s="195" t="s">
        <v>416</v>
      </c>
      <c r="C64" s="180">
        <v>135</v>
      </c>
      <c r="D64" s="180">
        <v>30</v>
      </c>
      <c r="E64" s="180">
        <v>25</v>
      </c>
      <c r="F64" s="180"/>
      <c r="G64" s="180"/>
      <c r="H64" s="181">
        <f t="shared" si="1"/>
        <v>190</v>
      </c>
      <c r="I64" s="178"/>
    </row>
    <row r="65" spans="1:9" ht="12.6" customHeight="1" x14ac:dyDescent="0.2">
      <c r="A65" s="179"/>
      <c r="B65" s="195" t="s">
        <v>457</v>
      </c>
      <c r="C65" s="180">
        <v>500</v>
      </c>
      <c r="D65" s="180"/>
      <c r="E65" s="180"/>
      <c r="F65" s="180"/>
      <c r="G65" s="180"/>
      <c r="H65" s="181">
        <f t="shared" si="1"/>
        <v>500</v>
      </c>
      <c r="I65" s="178"/>
    </row>
    <row r="66" spans="1:9" ht="13.5" customHeight="1" x14ac:dyDescent="0.2">
      <c r="A66" s="179" t="s">
        <v>374</v>
      </c>
      <c r="B66" s="196" t="s">
        <v>417</v>
      </c>
      <c r="C66" s="193">
        <f>SUM(C67:C72)</f>
        <v>5290</v>
      </c>
      <c r="D66" s="193">
        <f>SUM(D67:D72)</f>
        <v>0</v>
      </c>
      <c r="E66" s="193">
        <f>SUM(E67:E72)</f>
        <v>0</v>
      </c>
      <c r="F66" s="193">
        <f>SUM(F67:F72)</f>
        <v>0</v>
      </c>
      <c r="G66" s="193">
        <f>SUM(G67:G72)</f>
        <v>0</v>
      </c>
      <c r="H66" s="181">
        <f t="shared" si="1"/>
        <v>5290</v>
      </c>
      <c r="I66" s="190"/>
    </row>
    <row r="67" spans="1:9" ht="13.5" customHeight="1" x14ac:dyDescent="0.2">
      <c r="A67" s="179"/>
      <c r="B67" s="197" t="s">
        <v>418</v>
      </c>
      <c r="C67" s="180">
        <v>3000</v>
      </c>
      <c r="D67" s="180"/>
      <c r="E67" s="180"/>
      <c r="F67" s="180"/>
      <c r="G67" s="180"/>
      <c r="H67" s="181">
        <f t="shared" si="1"/>
        <v>3000</v>
      </c>
      <c r="I67" s="178"/>
    </row>
    <row r="68" spans="1:9" ht="13.5" customHeight="1" x14ac:dyDescent="0.2">
      <c r="A68" s="179"/>
      <c r="B68" s="195" t="s">
        <v>419</v>
      </c>
      <c r="C68" s="193">
        <v>300</v>
      </c>
      <c r="D68" s="180"/>
      <c r="E68" s="180"/>
      <c r="F68" s="180"/>
      <c r="G68" s="180"/>
      <c r="H68" s="181">
        <f t="shared" si="1"/>
        <v>300</v>
      </c>
      <c r="I68" s="178"/>
    </row>
    <row r="69" spans="1:9" ht="13.5" customHeight="1" x14ac:dyDescent="0.2">
      <c r="A69" s="179"/>
      <c r="B69" s="195" t="s">
        <v>420</v>
      </c>
      <c r="C69" s="193">
        <v>150</v>
      </c>
      <c r="D69" s="180"/>
      <c r="E69" s="180"/>
      <c r="F69" s="180"/>
      <c r="G69" s="180"/>
      <c r="H69" s="181">
        <f t="shared" si="1"/>
        <v>150</v>
      </c>
      <c r="I69" s="178"/>
    </row>
    <row r="70" spans="1:9" ht="13.5" customHeight="1" x14ac:dyDescent="0.2">
      <c r="A70" s="179"/>
      <c r="B70" s="195" t="s">
        <v>421</v>
      </c>
      <c r="C70" s="193">
        <v>1000</v>
      </c>
      <c r="D70" s="180"/>
      <c r="E70" s="180"/>
      <c r="F70" s="180"/>
      <c r="G70" s="180"/>
      <c r="H70" s="181">
        <f t="shared" si="1"/>
        <v>1000</v>
      </c>
      <c r="I70" s="178"/>
    </row>
    <row r="71" spans="1:9" ht="13.5" customHeight="1" x14ac:dyDescent="0.2">
      <c r="A71" s="179"/>
      <c r="B71" s="195" t="s">
        <v>422</v>
      </c>
      <c r="C71" s="193">
        <v>240</v>
      </c>
      <c r="D71" s="180"/>
      <c r="E71" s="180"/>
      <c r="F71" s="180"/>
      <c r="G71" s="180"/>
      <c r="H71" s="181">
        <f t="shared" ref="H71:H91" si="2">SUM(C71:G71)</f>
        <v>240</v>
      </c>
      <c r="I71" s="178"/>
    </row>
    <row r="72" spans="1:9" ht="13.5" customHeight="1" x14ac:dyDescent="0.2">
      <c r="A72" s="179"/>
      <c r="B72" s="195" t="s">
        <v>375</v>
      </c>
      <c r="C72" s="193">
        <v>600</v>
      </c>
      <c r="D72" s="180"/>
      <c r="E72" s="180"/>
      <c r="F72" s="180"/>
      <c r="G72" s="180"/>
      <c r="H72" s="181">
        <f t="shared" si="2"/>
        <v>600</v>
      </c>
      <c r="I72" s="178"/>
    </row>
    <row r="73" spans="1:9" ht="13.5" customHeight="1" x14ac:dyDescent="0.2">
      <c r="A73" s="175" t="s">
        <v>376</v>
      </c>
      <c r="B73" s="191" t="s">
        <v>377</v>
      </c>
      <c r="C73" s="192">
        <f>SUM(C74:C75)</f>
        <v>600</v>
      </c>
      <c r="D73" s="192">
        <f>SUM(D74:D75)</f>
        <v>80</v>
      </c>
      <c r="E73" s="192">
        <f>SUM(E74:E75)</f>
        <v>0</v>
      </c>
      <c r="F73" s="192">
        <f>SUM(F74:F75)</f>
        <v>0</v>
      </c>
      <c r="G73" s="192">
        <f>SUM(G74:G75)</f>
        <v>0</v>
      </c>
      <c r="H73" s="181">
        <f t="shared" si="2"/>
        <v>680</v>
      </c>
      <c r="I73" s="190">
        <f>SUM(H74:H75)</f>
        <v>680</v>
      </c>
    </row>
    <row r="74" spans="1:9" ht="13.5" customHeight="1" x14ac:dyDescent="0.2">
      <c r="A74" s="179" t="s">
        <v>378</v>
      </c>
      <c r="B74" s="196" t="s">
        <v>379</v>
      </c>
      <c r="C74" s="193">
        <v>400</v>
      </c>
      <c r="D74" s="180">
        <v>80</v>
      </c>
      <c r="E74" s="180"/>
      <c r="F74" s="180"/>
      <c r="G74" s="180"/>
      <c r="H74" s="181">
        <f t="shared" si="2"/>
        <v>480</v>
      </c>
      <c r="I74" s="178"/>
    </row>
    <row r="75" spans="1:9" ht="13.5" customHeight="1" x14ac:dyDescent="0.2">
      <c r="A75" s="179" t="s">
        <v>380</v>
      </c>
      <c r="B75" s="196" t="s">
        <v>381</v>
      </c>
      <c r="C75" s="193">
        <v>200</v>
      </c>
      <c r="D75" s="180"/>
      <c r="E75" s="180"/>
      <c r="F75" s="180"/>
      <c r="G75" s="180"/>
      <c r="H75" s="181">
        <f t="shared" si="2"/>
        <v>200</v>
      </c>
      <c r="I75" s="178"/>
    </row>
    <row r="76" spans="1:9" ht="13.5" customHeight="1" x14ac:dyDescent="0.2">
      <c r="A76" s="175" t="s">
        <v>382</v>
      </c>
      <c r="B76" s="191" t="s">
        <v>383</v>
      </c>
      <c r="C76" s="192">
        <f>SUM(C77:C78)</f>
        <v>5977</v>
      </c>
      <c r="D76" s="192">
        <f>SUM(D77:D78)</f>
        <v>62</v>
      </c>
      <c r="E76" s="192">
        <f>SUM(E77:E78)</f>
        <v>126</v>
      </c>
      <c r="F76" s="192">
        <f>SUM(F77:F78)</f>
        <v>0</v>
      </c>
      <c r="G76" s="192">
        <f>SUM(G77:G78)</f>
        <v>0</v>
      </c>
      <c r="H76" s="181">
        <f t="shared" si="2"/>
        <v>6165</v>
      </c>
      <c r="I76" s="178">
        <f>SUM(H77:H78)</f>
        <v>6165</v>
      </c>
    </row>
    <row r="77" spans="1:9" ht="13.5" customHeight="1" x14ac:dyDescent="0.2">
      <c r="A77" s="179" t="s">
        <v>384</v>
      </c>
      <c r="B77" s="196" t="s">
        <v>385</v>
      </c>
      <c r="C77" s="193">
        <v>5610</v>
      </c>
      <c r="D77" s="193">
        <v>62</v>
      </c>
      <c r="E77" s="193">
        <v>126</v>
      </c>
      <c r="F77" s="193">
        <f>(F55+F44+F34)*0.27</f>
        <v>0</v>
      </c>
      <c r="G77" s="193">
        <f>(G55+G44+G34)*0.27</f>
        <v>0</v>
      </c>
      <c r="H77" s="181">
        <f t="shared" si="2"/>
        <v>5798</v>
      </c>
      <c r="I77" s="198"/>
    </row>
    <row r="78" spans="1:9" ht="13.5" customHeight="1" x14ac:dyDescent="0.2">
      <c r="A78" s="179" t="s">
        <v>386</v>
      </c>
      <c r="B78" s="196" t="s">
        <v>387</v>
      </c>
      <c r="C78" s="193">
        <f>SUM(C79:C81)</f>
        <v>367</v>
      </c>
      <c r="D78" s="193">
        <f>SUM(D79:D81)</f>
        <v>0</v>
      </c>
      <c r="E78" s="193">
        <f>SUM(E79:E81)</f>
        <v>0</v>
      </c>
      <c r="F78" s="193">
        <f>SUM(F79:F81)</f>
        <v>0</v>
      </c>
      <c r="G78" s="193">
        <f>SUM(G79:G81)</f>
        <v>0</v>
      </c>
      <c r="H78" s="181">
        <f t="shared" si="2"/>
        <v>367</v>
      </c>
      <c r="I78" s="190"/>
    </row>
    <row r="79" spans="1:9" ht="13.5" customHeight="1" x14ac:dyDescent="0.2">
      <c r="A79" s="179"/>
      <c r="B79" s="194" t="s">
        <v>458</v>
      </c>
      <c r="C79" s="180">
        <v>190</v>
      </c>
      <c r="D79" s="180"/>
      <c r="E79" s="180"/>
      <c r="F79" s="180"/>
      <c r="G79" s="180"/>
      <c r="H79" s="181">
        <f t="shared" si="2"/>
        <v>190</v>
      </c>
      <c r="I79" s="178"/>
    </row>
    <row r="80" spans="1:9" ht="13.5" customHeight="1" x14ac:dyDescent="0.2">
      <c r="A80" s="179"/>
      <c r="B80" s="195" t="s">
        <v>459</v>
      </c>
      <c r="C80" s="215">
        <v>45</v>
      </c>
      <c r="D80" s="180"/>
      <c r="E80" s="180"/>
      <c r="F80" s="180"/>
      <c r="G80" s="180"/>
      <c r="H80" s="181">
        <f t="shared" si="2"/>
        <v>45</v>
      </c>
      <c r="I80" s="178"/>
    </row>
    <row r="81" spans="1:9" ht="13.5" customHeight="1" x14ac:dyDescent="0.2">
      <c r="A81" s="179"/>
      <c r="B81" s="195" t="s">
        <v>460</v>
      </c>
      <c r="C81" s="215">
        <v>132</v>
      </c>
      <c r="D81" s="180"/>
      <c r="E81" s="180"/>
      <c r="F81" s="180"/>
      <c r="G81" s="180"/>
      <c r="H81" s="181">
        <f t="shared" si="2"/>
        <v>132</v>
      </c>
      <c r="I81" s="178"/>
    </row>
    <row r="82" spans="1:9" ht="13.5" customHeight="1" x14ac:dyDescent="0.2">
      <c r="A82" s="188" t="s">
        <v>388</v>
      </c>
      <c r="B82" s="188" t="s">
        <v>389</v>
      </c>
      <c r="C82" s="189">
        <f>SUM(C34+C44+C55+C73+C76)</f>
        <v>26692</v>
      </c>
      <c r="D82" s="189">
        <f>SUM(D34+D44+D55+D73+D76)</f>
        <v>372</v>
      </c>
      <c r="E82" s="189">
        <f>SUM(E34+E44+E55+E73+E76)</f>
        <v>591</v>
      </c>
      <c r="F82" s="189">
        <f>SUM(F34+F44+F55+F73+F76)</f>
        <v>0</v>
      </c>
      <c r="G82" s="189">
        <f>SUM(G34+G44+G55+G73+G76)</f>
        <v>0</v>
      </c>
      <c r="H82" s="199">
        <f t="shared" si="2"/>
        <v>27655</v>
      </c>
      <c r="I82" s="190">
        <f>SUM(I34:I81)</f>
        <v>27655</v>
      </c>
    </row>
    <row r="83" spans="1:9" ht="13.5" customHeight="1" x14ac:dyDescent="0.2">
      <c r="A83" s="188" t="s">
        <v>390</v>
      </c>
      <c r="B83" s="163" t="s">
        <v>208</v>
      </c>
      <c r="C83" s="189"/>
      <c r="D83" s="200"/>
      <c r="E83" s="200"/>
      <c r="F83" s="200"/>
      <c r="G83" s="200"/>
      <c r="H83" s="199">
        <f t="shared" si="2"/>
        <v>0</v>
      </c>
      <c r="I83" s="178"/>
    </row>
    <row r="84" spans="1:9" ht="13.5" customHeight="1" x14ac:dyDescent="0.2">
      <c r="A84" s="188" t="s">
        <v>391</v>
      </c>
      <c r="B84" s="188" t="s">
        <v>209</v>
      </c>
      <c r="C84" s="189"/>
      <c r="D84" s="200"/>
      <c r="E84" s="200"/>
      <c r="F84" s="200"/>
      <c r="G84" s="200"/>
      <c r="H84" s="199">
        <f t="shared" si="2"/>
        <v>0</v>
      </c>
      <c r="I84" s="178"/>
    </row>
    <row r="85" spans="1:9" ht="14.25" customHeight="1" x14ac:dyDescent="0.25">
      <c r="A85" s="188"/>
      <c r="B85" s="201" t="s">
        <v>393</v>
      </c>
      <c r="C85" s="202">
        <f>SUM(C28+C33+C82+C83+C84)</f>
        <v>122092</v>
      </c>
      <c r="D85" s="202">
        <f>SUM(D28+D33+D82+D83+D84)</f>
        <v>11420</v>
      </c>
      <c r="E85" s="202">
        <f>SUM(E28+E33+E82+E83+E84)</f>
        <v>9799</v>
      </c>
      <c r="F85" s="202">
        <f>SUM(F28+F33+F82+F83+F84)</f>
        <v>539</v>
      </c>
      <c r="G85" s="202">
        <f>SUM(G28+G33+G82+G83+G84)</f>
        <v>7648</v>
      </c>
      <c r="H85" s="199">
        <f t="shared" si="2"/>
        <v>151498</v>
      </c>
      <c r="I85" s="178"/>
    </row>
    <row r="86" spans="1:9" ht="15.75" customHeight="1" x14ac:dyDescent="0.2">
      <c r="A86" s="188" t="s">
        <v>394</v>
      </c>
      <c r="B86" s="188" t="s">
        <v>423</v>
      </c>
      <c r="C86" s="189">
        <f>SUM(C87:C89)</f>
        <v>2000</v>
      </c>
      <c r="D86" s="189">
        <f>SUM(D87:D89)</f>
        <v>0</v>
      </c>
      <c r="E86" s="189">
        <f>SUM(E87:E89)</f>
        <v>0</v>
      </c>
      <c r="F86" s="189">
        <f>SUM(F87:F89)</f>
        <v>0</v>
      </c>
      <c r="G86" s="189">
        <f>SUM(G87:G89)</f>
        <v>0</v>
      </c>
      <c r="H86" s="199">
        <f t="shared" si="2"/>
        <v>2000</v>
      </c>
      <c r="I86" s="178"/>
    </row>
    <row r="87" spans="1:9" ht="13.5" customHeight="1" x14ac:dyDescent="0.2">
      <c r="A87" s="175"/>
      <c r="B87" s="162" t="s">
        <v>424</v>
      </c>
      <c r="C87" s="193">
        <v>500</v>
      </c>
      <c r="D87" s="182"/>
      <c r="E87" s="182"/>
      <c r="F87" s="182"/>
      <c r="G87" s="182"/>
      <c r="H87" s="181">
        <f t="shared" si="2"/>
        <v>500</v>
      </c>
      <c r="I87" s="178"/>
    </row>
    <row r="88" spans="1:9" ht="13.5" customHeight="1" x14ac:dyDescent="0.2">
      <c r="A88" s="175"/>
      <c r="B88" s="162" t="s">
        <v>425</v>
      </c>
      <c r="C88" s="193">
        <v>1000</v>
      </c>
      <c r="D88" s="182"/>
      <c r="E88" s="182"/>
      <c r="F88" s="182"/>
      <c r="G88" s="182"/>
      <c r="H88" s="181">
        <f t="shared" si="2"/>
        <v>1000</v>
      </c>
      <c r="I88" s="178"/>
    </row>
    <row r="89" spans="1:9" ht="13.5" customHeight="1" x14ac:dyDescent="0.2">
      <c r="A89" s="175"/>
      <c r="B89" s="162" t="s">
        <v>461</v>
      </c>
      <c r="C89" s="193">
        <v>500</v>
      </c>
      <c r="D89" s="182"/>
      <c r="E89" s="182"/>
      <c r="F89" s="182"/>
      <c r="G89" s="182"/>
      <c r="H89" s="181">
        <f t="shared" si="2"/>
        <v>500</v>
      </c>
      <c r="I89" s="178"/>
    </row>
    <row r="90" spans="1:9" ht="14.85" customHeight="1" x14ac:dyDescent="0.25">
      <c r="A90" s="203"/>
      <c r="B90" s="204" t="s">
        <v>237</v>
      </c>
      <c r="C90" s="202">
        <f>C85+C86</f>
        <v>124092</v>
      </c>
      <c r="D90" s="202">
        <f>D85+D86</f>
        <v>11420</v>
      </c>
      <c r="E90" s="202">
        <f>E85+E86</f>
        <v>9799</v>
      </c>
      <c r="F90" s="202">
        <f>F85+F86</f>
        <v>539</v>
      </c>
      <c r="G90" s="202">
        <f>G85+G86</f>
        <v>7648</v>
      </c>
      <c r="H90" s="199">
        <f t="shared" si="2"/>
        <v>153498</v>
      </c>
      <c r="I90" s="190"/>
    </row>
    <row r="91" spans="1:9" ht="13.5" x14ac:dyDescent="0.25">
      <c r="A91" s="179"/>
      <c r="B91" s="205" t="s">
        <v>395</v>
      </c>
      <c r="C91" s="182">
        <v>17</v>
      </c>
      <c r="D91" s="180">
        <v>4</v>
      </c>
      <c r="E91" s="180">
        <v>3</v>
      </c>
      <c r="F91" s="180">
        <v>2</v>
      </c>
      <c r="G91" s="180"/>
      <c r="H91" s="181">
        <f t="shared" si="2"/>
        <v>26</v>
      </c>
      <c r="I91" s="178"/>
    </row>
    <row r="92" spans="1:9" x14ac:dyDescent="0.2">
      <c r="C92" s="206"/>
      <c r="D92" s="198"/>
      <c r="E92" s="198"/>
      <c r="F92" s="198"/>
      <c r="G92" s="198"/>
      <c r="H92" s="198"/>
      <c r="I92" s="178"/>
    </row>
    <row r="94" spans="1:9" x14ac:dyDescent="0.2">
      <c r="H94" s="207"/>
    </row>
    <row r="96" spans="1:9" x14ac:dyDescent="0.2">
      <c r="B96" s="208"/>
    </row>
    <row r="97" spans="2:2" x14ac:dyDescent="0.2">
      <c r="B97" s="208"/>
    </row>
    <row r="98" spans="2:2" x14ac:dyDescent="0.2">
      <c r="B98" s="208"/>
    </row>
    <row r="99" spans="2:2" x14ac:dyDescent="0.2">
      <c r="B99" s="208"/>
    </row>
  </sheetData>
  <sheetProtection selectLockedCells="1" selectUnlockedCells="1"/>
  <mergeCells count="4">
    <mergeCell ref="A2:H2"/>
    <mergeCell ref="A5:A6"/>
    <mergeCell ref="B5:B6"/>
    <mergeCell ref="C5:H5"/>
  </mergeCells>
  <pageMargins left="0.74027777777777781" right="0.15763888888888888" top="0.17986111111111111" bottom="0.15763888888888888" header="0.51180555555555551" footer="0.51180555555555551"/>
  <pageSetup paperSize="9" scale="58" firstPageNumber="0" orientation="portrait" horizontalDpi="300" verticalDpi="300" r:id="rId1"/>
  <headerFooter alignWithMargins="0"/>
  <rowBreaks count="1" manualBreakCount="1">
    <brk id="9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workbookViewId="0">
      <selection activeCell="H12" sqref="H12"/>
    </sheetView>
  </sheetViews>
  <sheetFormatPr defaultColWidth="11.5703125" defaultRowHeight="12.75" x14ac:dyDescent="0.2"/>
  <cols>
    <col min="1" max="1" width="60.7109375" style="166" customWidth="1"/>
    <col min="2" max="3" width="9.140625" style="166" customWidth="1"/>
    <col min="4" max="4" width="13.7109375" style="166" customWidth="1"/>
    <col min="5" max="5" width="10.7109375" style="166" customWidth="1"/>
    <col min="6" max="6" width="13.7109375" style="166" customWidth="1"/>
    <col min="7" max="16384" width="11.5703125" style="166"/>
  </cols>
  <sheetData>
    <row r="1" spans="1:6" ht="16.5" customHeight="1" x14ac:dyDescent="0.2">
      <c r="A1" s="343" t="s">
        <v>609</v>
      </c>
      <c r="B1" s="344"/>
      <c r="C1" s="344"/>
      <c r="D1" s="344"/>
      <c r="E1" s="345"/>
      <c r="F1" s="346"/>
    </row>
    <row r="2" spans="1:6" ht="14.25" customHeight="1" x14ac:dyDescent="0.2">
      <c r="A2" s="344" t="s">
        <v>610</v>
      </c>
      <c r="B2" s="344"/>
      <c r="C2" s="344"/>
      <c r="D2" s="344"/>
      <c r="E2" s="345"/>
      <c r="F2" s="346"/>
    </row>
    <row r="3" spans="1:6" x14ac:dyDescent="0.2">
      <c r="A3" s="347"/>
      <c r="B3" s="347"/>
      <c r="C3" s="347"/>
      <c r="D3" s="347"/>
      <c r="E3" s="347"/>
      <c r="F3" s="347"/>
    </row>
    <row r="4" spans="1:6" ht="16.5" x14ac:dyDescent="0.2">
      <c r="A4" s="472" t="s">
        <v>611</v>
      </c>
      <c r="B4" s="472"/>
      <c r="C4" s="472"/>
      <c r="D4" s="472"/>
      <c r="E4" s="472"/>
      <c r="F4" s="472"/>
    </row>
    <row r="5" spans="1:6" ht="17.25" customHeight="1" thickBot="1" x14ac:dyDescent="0.25">
      <c r="A5" s="348" t="s">
        <v>612</v>
      </c>
      <c r="B5" s="348"/>
      <c r="C5" s="348"/>
      <c r="D5" s="348"/>
      <c r="E5" s="348"/>
      <c r="F5" s="348"/>
    </row>
    <row r="6" spans="1:6" ht="26.25" thickTop="1" x14ac:dyDescent="0.2">
      <c r="A6" s="335" t="s">
        <v>597</v>
      </c>
      <c r="B6" s="336" t="s">
        <v>598</v>
      </c>
      <c r="C6" s="335" t="s">
        <v>599</v>
      </c>
      <c r="D6" s="335" t="s">
        <v>600</v>
      </c>
      <c r="E6" s="335" t="s">
        <v>601</v>
      </c>
      <c r="F6" s="335" t="s">
        <v>602</v>
      </c>
    </row>
    <row r="7" spans="1:6" ht="13.5" thickBot="1" x14ac:dyDescent="0.25">
      <c r="A7" s="337" t="s">
        <v>603</v>
      </c>
      <c r="B7" s="337" t="s">
        <v>604</v>
      </c>
      <c r="C7" s="337" t="s">
        <v>605</v>
      </c>
      <c r="D7" s="337" t="s">
        <v>606</v>
      </c>
      <c r="E7" s="337" t="s">
        <v>607</v>
      </c>
      <c r="F7" s="337" t="s">
        <v>608</v>
      </c>
    </row>
    <row r="8" spans="1:6" ht="13.5" thickTop="1" x14ac:dyDescent="0.2">
      <c r="A8" s="370" t="s">
        <v>349</v>
      </c>
      <c r="B8" s="349">
        <v>1</v>
      </c>
      <c r="C8" s="339" t="s">
        <v>348</v>
      </c>
      <c r="D8" s="364">
        <f>[8]Összesítő!D21</f>
        <v>70098513</v>
      </c>
      <c r="E8" s="364">
        <f>[8]Összesítő!E21</f>
        <v>0</v>
      </c>
      <c r="F8" s="365">
        <f>[8]Összesítő!F21</f>
        <v>70098513</v>
      </c>
    </row>
    <row r="9" spans="1:6" x14ac:dyDescent="0.2">
      <c r="A9" s="370" t="s">
        <v>613</v>
      </c>
      <c r="B9" s="349">
        <v>2</v>
      </c>
      <c r="C9" s="339" t="s">
        <v>351</v>
      </c>
      <c r="D9" s="364">
        <f>[8]Összesítő!D25</f>
        <v>150000</v>
      </c>
      <c r="E9" s="364">
        <f>[8]Összesítő!E25</f>
        <v>0</v>
      </c>
      <c r="F9" s="342">
        <f>[8]Összesítő!F25</f>
        <v>150000</v>
      </c>
    </row>
    <row r="10" spans="1:6" x14ac:dyDescent="0.2">
      <c r="A10" s="338" t="s">
        <v>614</v>
      </c>
      <c r="B10" s="349">
        <v>3</v>
      </c>
      <c r="C10" s="339" t="s">
        <v>32</v>
      </c>
      <c r="D10" s="340">
        <f>SUM(D9,D8)</f>
        <v>70248513</v>
      </c>
      <c r="E10" s="340">
        <f>SUM(E9,E8)</f>
        <v>0</v>
      </c>
      <c r="F10" s="341">
        <f>SUM(F9,F8)</f>
        <v>70248513</v>
      </c>
    </row>
    <row r="11" spans="1:6" x14ac:dyDescent="0.2">
      <c r="A11" s="338" t="s">
        <v>238</v>
      </c>
      <c r="B11" s="349">
        <v>4</v>
      </c>
      <c r="C11" s="339" t="s">
        <v>34</v>
      </c>
      <c r="D11" s="340">
        <f>[8]Összesítő!D27</f>
        <v>14036052</v>
      </c>
      <c r="E11" s="340">
        <f>[8]Összesítő!E27</f>
        <v>0</v>
      </c>
      <c r="F11" s="341">
        <f>[8]Összesítő!F27</f>
        <v>14036052</v>
      </c>
    </row>
    <row r="12" spans="1:6" x14ac:dyDescent="0.2">
      <c r="A12" s="370" t="s">
        <v>615</v>
      </c>
      <c r="B12" s="349">
        <v>5</v>
      </c>
      <c r="C12" s="339" t="s">
        <v>462</v>
      </c>
      <c r="D12" s="364">
        <f>[8]Összesítő!D31</f>
        <v>7760000</v>
      </c>
      <c r="E12" s="364">
        <f>[8]Összesítő!E31</f>
        <v>0</v>
      </c>
      <c r="F12" s="342">
        <f>[8]Összesítő!F31</f>
        <v>7760000</v>
      </c>
    </row>
    <row r="13" spans="1:6" x14ac:dyDescent="0.2">
      <c r="A13" s="370" t="s">
        <v>363</v>
      </c>
      <c r="B13" s="349">
        <v>6</v>
      </c>
      <c r="C13" s="339" t="s">
        <v>463</v>
      </c>
      <c r="D13" s="364">
        <f>[8]Összesítő!D34</f>
        <v>400000</v>
      </c>
      <c r="E13" s="364">
        <f>[8]Összesítő!E34</f>
        <v>0</v>
      </c>
      <c r="F13" s="342">
        <f>[8]Összesítő!F34</f>
        <v>400000</v>
      </c>
    </row>
    <row r="14" spans="1:6" x14ac:dyDescent="0.2">
      <c r="A14" s="370" t="s">
        <v>616</v>
      </c>
      <c r="B14" s="349">
        <v>7</v>
      </c>
      <c r="C14" s="339" t="s">
        <v>464</v>
      </c>
      <c r="D14" s="364">
        <f>[8]Összesítő!D42</f>
        <v>4912000</v>
      </c>
      <c r="E14" s="364">
        <f>[8]Összesítő!E42</f>
        <v>0</v>
      </c>
      <c r="F14" s="342">
        <f>[8]Összesítő!F42</f>
        <v>4912000</v>
      </c>
    </row>
    <row r="15" spans="1:6" x14ac:dyDescent="0.2">
      <c r="A15" s="370" t="s">
        <v>377</v>
      </c>
      <c r="B15" s="349">
        <v>8</v>
      </c>
      <c r="C15" s="339" t="s">
        <v>465</v>
      </c>
      <c r="D15" s="364">
        <f>[8]Összesítő!D45</f>
        <v>100000</v>
      </c>
      <c r="E15" s="364">
        <f>[8]Összesítő!E45</f>
        <v>0</v>
      </c>
      <c r="F15" s="342">
        <f>[8]Összesítő!F45</f>
        <v>100000</v>
      </c>
    </row>
    <row r="16" spans="1:6" x14ac:dyDescent="0.2">
      <c r="A16" s="370" t="s">
        <v>467</v>
      </c>
      <c r="B16" s="349">
        <v>9</v>
      </c>
      <c r="C16" s="339" t="s">
        <v>466</v>
      </c>
      <c r="D16" s="364">
        <f>[8]Összesítő!D51</f>
        <v>4106440</v>
      </c>
      <c r="E16" s="364">
        <f>[8]Összesítő!E51</f>
        <v>0</v>
      </c>
      <c r="F16" s="342">
        <f>[8]Összesítő!F51</f>
        <v>4106440</v>
      </c>
    </row>
    <row r="17" spans="1:6" x14ac:dyDescent="0.2">
      <c r="A17" s="338" t="s">
        <v>617</v>
      </c>
      <c r="B17" s="349">
        <v>10</v>
      </c>
      <c r="C17" s="339" t="s">
        <v>36</v>
      </c>
      <c r="D17" s="340">
        <f>D12+D13+D14+D15+D16</f>
        <v>17278440</v>
      </c>
      <c r="E17" s="340">
        <f>E12+E13+E14+E15+E16</f>
        <v>0</v>
      </c>
      <c r="F17" s="341">
        <f>F12+F13+F14+F15+F16</f>
        <v>17278440</v>
      </c>
    </row>
    <row r="18" spans="1:6" x14ac:dyDescent="0.2">
      <c r="A18" s="370" t="s">
        <v>618</v>
      </c>
      <c r="B18" s="349">
        <v>11</v>
      </c>
      <c r="C18" s="339" t="s">
        <v>38</v>
      </c>
      <c r="D18" s="364">
        <f>[8]Összesítő!D61</f>
        <v>0</v>
      </c>
      <c r="E18" s="364">
        <f>[8]Összesítő!E61</f>
        <v>0</v>
      </c>
      <c r="F18" s="342">
        <f>[8]Összesítő!F61</f>
        <v>0</v>
      </c>
    </row>
    <row r="19" spans="1:6" x14ac:dyDescent="0.2">
      <c r="A19" s="370" t="s">
        <v>392</v>
      </c>
      <c r="B19" s="349">
        <v>12</v>
      </c>
      <c r="C19" s="339" t="s">
        <v>40</v>
      </c>
      <c r="D19" s="364">
        <f>[8]Összesítő!D78</f>
        <v>0</v>
      </c>
      <c r="E19" s="364">
        <f>[8]Összesítő!E78</f>
        <v>0</v>
      </c>
      <c r="F19" s="342">
        <f>[8]Összesítő!F78</f>
        <v>0</v>
      </c>
    </row>
    <row r="20" spans="1:6" x14ac:dyDescent="0.2">
      <c r="A20" s="370" t="s">
        <v>210</v>
      </c>
      <c r="B20" s="349">
        <v>13</v>
      </c>
      <c r="C20" s="339" t="s">
        <v>43</v>
      </c>
      <c r="D20" s="364">
        <f>[8]Összesítő!D86</f>
        <v>1300000</v>
      </c>
      <c r="E20" s="364">
        <f>[8]Összesítő!E86</f>
        <v>0</v>
      </c>
      <c r="F20" s="342">
        <f>[8]Összesítő!F86</f>
        <v>1300000</v>
      </c>
    </row>
    <row r="21" spans="1:6" x14ac:dyDescent="0.2">
      <c r="A21" s="370" t="s">
        <v>211</v>
      </c>
      <c r="B21" s="349">
        <v>14</v>
      </c>
      <c r="C21" s="339" t="s">
        <v>45</v>
      </c>
      <c r="D21" s="364">
        <f>[8]Összesítő!D91</f>
        <v>0</v>
      </c>
      <c r="E21" s="364">
        <f>[8]Összesítő!E91</f>
        <v>0</v>
      </c>
      <c r="F21" s="342">
        <f>[8]Összesítő!F91</f>
        <v>0</v>
      </c>
    </row>
    <row r="22" spans="1:6" x14ac:dyDescent="0.2">
      <c r="A22" s="370" t="s">
        <v>212</v>
      </c>
      <c r="B22" s="349">
        <v>15</v>
      </c>
      <c r="C22" s="339" t="s">
        <v>47</v>
      </c>
      <c r="D22" s="364">
        <f>[8]Összesítő!D101</f>
        <v>0</v>
      </c>
      <c r="E22" s="364">
        <f>[8]Összesítő!E101</f>
        <v>0</v>
      </c>
      <c r="F22" s="342">
        <f>[8]Összesítő!F101</f>
        <v>0</v>
      </c>
    </row>
    <row r="23" spans="1:6" x14ac:dyDescent="0.2">
      <c r="A23" s="355" t="s">
        <v>619</v>
      </c>
      <c r="B23" s="356">
        <v>16</v>
      </c>
      <c r="C23" s="357" t="s">
        <v>29</v>
      </c>
      <c r="D23" s="358">
        <f>D10+D11+D17+D18+D19+D20+D21+D22</f>
        <v>102863005</v>
      </c>
      <c r="E23" s="358">
        <f>E10+E11+E17+E18+E19+E20+E21+E22</f>
        <v>0</v>
      </c>
      <c r="F23" s="359">
        <f>F10+F11+F17+F18+F19+F20+F21+F22</f>
        <v>102863005</v>
      </c>
    </row>
    <row r="24" spans="1:6" ht="13.5" thickBot="1" x14ac:dyDescent="0.25">
      <c r="A24" s="360" t="s">
        <v>621</v>
      </c>
      <c r="B24" s="363">
        <v>17</v>
      </c>
      <c r="C24" s="361"/>
      <c r="D24" s="366">
        <v>19</v>
      </c>
      <c r="E24" s="366"/>
      <c r="F24" s="367">
        <v>19</v>
      </c>
    </row>
    <row r="25" spans="1:6" ht="13.5" thickTop="1" x14ac:dyDescent="0.2"/>
    <row r="45" ht="20.85" hidden="1" customHeight="1" x14ac:dyDescent="0.2"/>
    <row r="46" ht="14.1" hidden="1" customHeight="1" x14ac:dyDescent="0.2"/>
    <row r="47" ht="13.35" hidden="1" customHeight="1" x14ac:dyDescent="0.2"/>
    <row r="48" ht="14.1" hidden="1" customHeight="1" x14ac:dyDescent="0.2"/>
    <row r="49" ht="11.85" hidden="1" customHeight="1" x14ac:dyDescent="0.2"/>
  </sheetData>
  <sheetProtection selectLockedCells="1" selectUnlockedCells="1"/>
  <mergeCells count="1">
    <mergeCell ref="A4:F4"/>
  </mergeCells>
  <conditionalFormatting sqref="B8:B23">
    <cfRule type="cellIs" dxfId="8" priority="3" stopIfTrue="1" operator="equal">
      <formula>#REF!</formula>
    </cfRule>
  </conditionalFormatting>
  <conditionalFormatting sqref="C8:C23 D8:F8 D13:F23">
    <cfRule type="cellIs" dxfId="7" priority="4" stopIfTrue="1" operator="equal">
      <formula>#REF!</formula>
    </cfRule>
  </conditionalFormatting>
  <conditionalFormatting sqref="D9:F10">
    <cfRule type="cellIs" dxfId="6" priority="5" stopIfTrue="1" operator="equal">
      <formula>#REF!</formula>
    </cfRule>
  </conditionalFormatting>
  <conditionalFormatting sqref="A8:A23">
    <cfRule type="cellIs" dxfId="5" priority="6" stopIfTrue="1" operator="equal">
      <formula>#REF!</formula>
    </cfRule>
  </conditionalFormatting>
  <conditionalFormatting sqref="D12:F12">
    <cfRule type="cellIs" dxfId="4" priority="2" stopIfTrue="1" operator="equal">
      <formula>#REF!</formula>
    </cfRule>
  </conditionalFormatting>
  <conditionalFormatting sqref="D11:F11">
    <cfRule type="cellIs" dxfId="3" priority="1" stopIfTrue="1" operator="equal">
      <formula>#REF!</formula>
    </cfRule>
  </conditionalFormatting>
  <pageMargins left="0.78749999999999998" right="0.78749999999999998" top="1.0631944444444446" bottom="1.0631944444444446" header="0.78749999999999998" footer="0.78749999999999998"/>
  <pageSetup paperSize="9" scale="58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view="pageBreakPreview" workbookViewId="0">
      <selection activeCell="A38" sqref="A38"/>
    </sheetView>
  </sheetViews>
  <sheetFormatPr defaultRowHeight="12.75" x14ac:dyDescent="0.2"/>
  <cols>
    <col min="1" max="1" width="60.7109375" style="166" customWidth="1"/>
    <col min="2" max="3" width="9.140625" style="166"/>
    <col min="4" max="4" width="13.7109375" style="166" customWidth="1"/>
    <col min="5" max="5" width="10.7109375" style="166" customWidth="1"/>
    <col min="6" max="6" width="13.7109375" style="166" customWidth="1"/>
    <col min="7" max="16384" width="9.140625" style="166"/>
  </cols>
  <sheetData>
    <row r="1" spans="1:6" x14ac:dyDescent="0.2">
      <c r="A1" s="350" t="s">
        <v>620</v>
      </c>
      <c r="B1" s="347"/>
      <c r="C1" s="347"/>
      <c r="D1" s="351"/>
      <c r="E1" s="352"/>
      <c r="F1" s="352"/>
    </row>
    <row r="2" spans="1:6" x14ac:dyDescent="0.2">
      <c r="A2" s="347" t="s">
        <v>610</v>
      </c>
      <c r="B2" s="347"/>
      <c r="C2" s="347"/>
      <c r="D2" s="351"/>
      <c r="E2" s="352"/>
      <c r="F2" s="352"/>
    </row>
    <row r="3" spans="1:6" x14ac:dyDescent="0.2">
      <c r="A3" s="347"/>
      <c r="B3" s="347"/>
      <c r="C3" s="347"/>
      <c r="D3" s="351"/>
      <c r="E3" s="351"/>
      <c r="F3" s="351"/>
    </row>
    <row r="4" spans="1:6" ht="16.5" customHeight="1" x14ac:dyDescent="0.2">
      <c r="A4" s="472" t="s">
        <v>611</v>
      </c>
      <c r="B4" s="472"/>
      <c r="C4" s="472"/>
      <c r="D4" s="472"/>
      <c r="E4" s="472"/>
      <c r="F4" s="472"/>
    </row>
    <row r="5" spans="1:6" ht="12.75" customHeight="1" thickBot="1" x14ac:dyDescent="0.25">
      <c r="A5" s="348" t="s">
        <v>612</v>
      </c>
      <c r="B5" s="348"/>
      <c r="C5" s="348"/>
      <c r="D5" s="348"/>
      <c r="E5" s="348"/>
      <c r="F5" s="348"/>
    </row>
    <row r="6" spans="1:6" ht="26.25" thickTop="1" x14ac:dyDescent="0.2">
      <c r="A6" s="335" t="s">
        <v>597</v>
      </c>
      <c r="B6" s="336" t="s">
        <v>598</v>
      </c>
      <c r="C6" s="335" t="s">
        <v>599</v>
      </c>
      <c r="D6" s="335" t="s">
        <v>600</v>
      </c>
      <c r="E6" s="335" t="s">
        <v>601</v>
      </c>
      <c r="F6" s="335" t="s">
        <v>602</v>
      </c>
    </row>
    <row r="7" spans="1:6" ht="13.35" customHeight="1" thickBot="1" x14ac:dyDescent="0.25">
      <c r="A7" s="337" t="s">
        <v>603</v>
      </c>
      <c r="B7" s="337" t="s">
        <v>604</v>
      </c>
      <c r="C7" s="337" t="s">
        <v>605</v>
      </c>
      <c r="D7" s="337" t="s">
        <v>606</v>
      </c>
      <c r="E7" s="337" t="s">
        <v>607</v>
      </c>
      <c r="F7" s="337" t="s">
        <v>608</v>
      </c>
    </row>
    <row r="8" spans="1:6" ht="13.5" thickTop="1" x14ac:dyDescent="0.2">
      <c r="A8" s="369" t="s">
        <v>349</v>
      </c>
      <c r="B8" s="353">
        <v>1</v>
      </c>
      <c r="C8" s="354" t="s">
        <v>348</v>
      </c>
      <c r="D8" s="368">
        <f>[5]Összesítő!D21</f>
        <v>19510900</v>
      </c>
      <c r="E8" s="368">
        <f>[5]Összesítő!E21</f>
        <v>0</v>
      </c>
      <c r="F8" s="365">
        <f>[5]Összesítő!F21</f>
        <v>19510900</v>
      </c>
    </row>
    <row r="9" spans="1:6" x14ac:dyDescent="0.2">
      <c r="A9" s="370" t="s">
        <v>613</v>
      </c>
      <c r="B9" s="349">
        <v>2</v>
      </c>
      <c r="C9" s="339" t="s">
        <v>351</v>
      </c>
      <c r="D9" s="364">
        <f>[5]Összesítő!D25</f>
        <v>2030000</v>
      </c>
      <c r="E9" s="364">
        <f>[5]Összesítő!E25</f>
        <v>0</v>
      </c>
      <c r="F9" s="342">
        <f>[5]Összesítő!F25</f>
        <v>2030000</v>
      </c>
    </row>
    <row r="10" spans="1:6" x14ac:dyDescent="0.2">
      <c r="A10" s="338" t="s">
        <v>614</v>
      </c>
      <c r="B10" s="349">
        <v>3</v>
      </c>
      <c r="C10" s="339" t="s">
        <v>32</v>
      </c>
      <c r="D10" s="340">
        <f>D8+D9</f>
        <v>21540900</v>
      </c>
      <c r="E10" s="340">
        <f>E8+E9</f>
        <v>0</v>
      </c>
      <c r="F10" s="341">
        <f>F8+F9</f>
        <v>21540900</v>
      </c>
    </row>
    <row r="11" spans="1:6" x14ac:dyDescent="0.2">
      <c r="A11" s="338" t="s">
        <v>238</v>
      </c>
      <c r="B11" s="349">
        <v>4</v>
      </c>
      <c r="C11" s="339" t="s">
        <v>34</v>
      </c>
      <c r="D11" s="340">
        <f>[5]Összesítő!D27</f>
        <v>4398907</v>
      </c>
      <c r="E11" s="340">
        <f>[5]Összesítő!E27</f>
        <v>0</v>
      </c>
      <c r="F11" s="341">
        <f>[5]Összesítő!F27</f>
        <v>4398907</v>
      </c>
    </row>
    <row r="12" spans="1:6" x14ac:dyDescent="0.2">
      <c r="A12" s="370" t="s">
        <v>615</v>
      </c>
      <c r="B12" s="349">
        <v>5</v>
      </c>
      <c r="C12" s="339" t="s">
        <v>462</v>
      </c>
      <c r="D12" s="364">
        <f>[5]Összesítő!D31</f>
        <v>4393000</v>
      </c>
      <c r="E12" s="364">
        <f>[5]Összesítő!E31</f>
        <v>0</v>
      </c>
      <c r="F12" s="342">
        <f>[5]Összesítő!F31</f>
        <v>4393000</v>
      </c>
    </row>
    <row r="13" spans="1:6" x14ac:dyDescent="0.2">
      <c r="A13" s="370" t="s">
        <v>363</v>
      </c>
      <c r="B13" s="349">
        <v>6</v>
      </c>
      <c r="C13" s="339" t="s">
        <v>463</v>
      </c>
      <c r="D13" s="364">
        <f>[5]Összesítő!D34</f>
        <v>1610000</v>
      </c>
      <c r="E13" s="364">
        <f>[5]Összesítő!E34</f>
        <v>0</v>
      </c>
      <c r="F13" s="342">
        <f>[5]Összesítő!F34</f>
        <v>1610000</v>
      </c>
    </row>
    <row r="14" spans="1:6" x14ac:dyDescent="0.2">
      <c r="A14" s="370" t="s">
        <v>616</v>
      </c>
      <c r="B14" s="349">
        <v>7</v>
      </c>
      <c r="C14" s="339" t="s">
        <v>464</v>
      </c>
      <c r="D14" s="364">
        <f>[5]Összesítő!D42</f>
        <v>30415000</v>
      </c>
      <c r="E14" s="364">
        <f>[5]Összesítő!E42</f>
        <v>0</v>
      </c>
      <c r="F14" s="342">
        <f>[5]Összesítő!F42</f>
        <v>30415000</v>
      </c>
    </row>
    <row r="15" spans="1:6" x14ac:dyDescent="0.2">
      <c r="A15" s="370" t="s">
        <v>377</v>
      </c>
      <c r="B15" s="349">
        <v>8</v>
      </c>
      <c r="C15" s="339" t="s">
        <v>465</v>
      </c>
      <c r="D15" s="364">
        <f>[5]Összesítő!D45</f>
        <v>4700000</v>
      </c>
      <c r="E15" s="364">
        <f>[5]Összesítő!E45</f>
        <v>0</v>
      </c>
      <c r="F15" s="342">
        <f>[5]Összesítő!F45</f>
        <v>4700000</v>
      </c>
    </row>
    <row r="16" spans="1:6" x14ac:dyDescent="0.2">
      <c r="A16" s="370" t="s">
        <v>467</v>
      </c>
      <c r="B16" s="349">
        <v>9</v>
      </c>
      <c r="C16" s="339" t="s">
        <v>466</v>
      </c>
      <c r="D16" s="364">
        <f>[5]Összesítő!D51</f>
        <v>11940700</v>
      </c>
      <c r="E16" s="364">
        <f>[5]Összesítő!E51</f>
        <v>0</v>
      </c>
      <c r="F16" s="342">
        <f>[5]Összesítő!F51</f>
        <v>11940700</v>
      </c>
    </row>
    <row r="17" spans="1:6" x14ac:dyDescent="0.2">
      <c r="A17" s="338" t="s">
        <v>617</v>
      </c>
      <c r="B17" s="349">
        <v>10</v>
      </c>
      <c r="C17" s="339" t="s">
        <v>36</v>
      </c>
      <c r="D17" s="340">
        <f>SUM(D12:D16)</f>
        <v>53058700</v>
      </c>
      <c r="E17" s="340">
        <f>SUM(E12:E16)</f>
        <v>0</v>
      </c>
      <c r="F17" s="341">
        <f>SUM(F12:F16)</f>
        <v>53058700</v>
      </c>
    </row>
    <row r="18" spans="1:6" x14ac:dyDescent="0.2">
      <c r="A18" s="370" t="s">
        <v>618</v>
      </c>
      <c r="B18" s="349">
        <v>11</v>
      </c>
      <c r="C18" s="339" t="s">
        <v>38</v>
      </c>
      <c r="D18" s="364">
        <f>[5]Összesítő!D61</f>
        <v>0</v>
      </c>
      <c r="E18" s="364">
        <f>[5]Összesítő!E61</f>
        <v>0</v>
      </c>
      <c r="F18" s="342">
        <f>[5]Összesítő!F61</f>
        <v>0</v>
      </c>
    </row>
    <row r="19" spans="1:6" x14ac:dyDescent="0.2">
      <c r="A19" s="370" t="s">
        <v>392</v>
      </c>
      <c r="B19" s="349">
        <v>12</v>
      </c>
      <c r="C19" s="339" t="s">
        <v>40</v>
      </c>
      <c r="D19" s="364">
        <f>[5]Összesítő!D78</f>
        <v>0</v>
      </c>
      <c r="E19" s="364">
        <f>[5]Összesítő!E78</f>
        <v>0</v>
      </c>
      <c r="F19" s="342">
        <f>[5]Összesítő!F78</f>
        <v>0</v>
      </c>
    </row>
    <row r="20" spans="1:6" x14ac:dyDescent="0.2">
      <c r="A20" s="370" t="s">
        <v>210</v>
      </c>
      <c r="B20" s="349">
        <v>13</v>
      </c>
      <c r="C20" s="339" t="s">
        <v>43</v>
      </c>
      <c r="D20" s="364">
        <f>[5]Összesítő!D86</f>
        <v>3001265</v>
      </c>
      <c r="E20" s="364">
        <f>[5]Összesítő!E86</f>
        <v>0</v>
      </c>
      <c r="F20" s="342">
        <f>[5]Összesítő!F86</f>
        <v>3001265</v>
      </c>
    </row>
    <row r="21" spans="1:6" x14ac:dyDescent="0.2">
      <c r="A21" s="370" t="s">
        <v>211</v>
      </c>
      <c r="B21" s="349">
        <v>14</v>
      </c>
      <c r="C21" s="339" t="s">
        <v>45</v>
      </c>
      <c r="D21" s="364">
        <f>[5]Összesítő!D91</f>
        <v>0</v>
      </c>
      <c r="E21" s="364">
        <f>[5]Összesítő!E91</f>
        <v>0</v>
      </c>
      <c r="F21" s="342">
        <f>[5]Összesítő!F91</f>
        <v>0</v>
      </c>
    </row>
    <row r="22" spans="1:6" x14ac:dyDescent="0.2">
      <c r="A22" s="370" t="s">
        <v>212</v>
      </c>
      <c r="B22" s="349">
        <v>15</v>
      </c>
      <c r="C22" s="339" t="s">
        <v>47</v>
      </c>
      <c r="D22" s="364">
        <f>[5]Összesítő!D101</f>
        <v>0</v>
      </c>
      <c r="E22" s="364">
        <f>[5]Összesítő!E101</f>
        <v>0</v>
      </c>
      <c r="F22" s="342">
        <f>[5]Összesítő!F101</f>
        <v>0</v>
      </c>
    </row>
    <row r="23" spans="1:6" x14ac:dyDescent="0.2">
      <c r="A23" s="355" t="s">
        <v>619</v>
      </c>
      <c r="B23" s="356">
        <v>16</v>
      </c>
      <c r="C23" s="357" t="s">
        <v>29</v>
      </c>
      <c r="D23" s="358">
        <f>D10+D11+D17+D18+D19+D20+D21+D22</f>
        <v>81999772</v>
      </c>
      <c r="E23" s="358">
        <f>E10+E11+E17+E18+E19+E20+E21+E22</f>
        <v>0</v>
      </c>
      <c r="F23" s="359">
        <f>F10+F11+F17+F18+F19+F20+F21+F22</f>
        <v>81999772</v>
      </c>
    </row>
    <row r="24" spans="1:6" ht="13.5" thickBot="1" x14ac:dyDescent="0.25">
      <c r="A24" s="360" t="s">
        <v>621</v>
      </c>
      <c r="B24" s="363">
        <v>17</v>
      </c>
      <c r="C24" s="361"/>
      <c r="D24" s="361">
        <v>5</v>
      </c>
      <c r="E24" s="361"/>
      <c r="F24" s="362">
        <v>5</v>
      </c>
    </row>
    <row r="25" spans="1:6" ht="13.5" thickTop="1" x14ac:dyDescent="0.2"/>
    <row r="42" ht="12" customHeight="1" x14ac:dyDescent="0.2"/>
    <row r="65" ht="12.75" customHeight="1" x14ac:dyDescent="0.2"/>
    <row r="67" ht="12.75" customHeight="1" x14ac:dyDescent="0.2"/>
    <row r="74" ht="12.75" customHeight="1" x14ac:dyDescent="0.2"/>
    <row r="88" ht="13.5" customHeight="1" x14ac:dyDescent="0.2"/>
    <row r="106" ht="14.1" customHeight="1" x14ac:dyDescent="0.2"/>
  </sheetData>
  <sheetProtection selectLockedCells="1" selectUnlockedCells="1"/>
  <mergeCells count="1">
    <mergeCell ref="A4:F4"/>
  </mergeCells>
  <conditionalFormatting sqref="B8:B23">
    <cfRule type="cellIs" dxfId="2" priority="1" stopIfTrue="1" operator="equal">
      <formula>#REF!</formula>
    </cfRule>
  </conditionalFormatting>
  <conditionalFormatting sqref="C8:F23">
    <cfRule type="cellIs" dxfId="1" priority="2" stopIfTrue="1" operator="equal">
      <formula>#REF!</formula>
    </cfRule>
  </conditionalFormatting>
  <conditionalFormatting sqref="A8:A23">
    <cfRule type="cellIs" dxfId="0" priority="3" stopIfTrue="1" operator="equal">
      <formula>#REF!</formula>
    </cfRule>
  </conditionalFormatting>
  <pageMargins left="0.70866141732283472" right="0.70866141732283472" top="0.74803149606299213" bottom="0.74803149606299213" header="0.51181102362204722" footer="0.51181102362204722"/>
  <pageSetup paperSize="9" scale="5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view="pageBreakPreview" topLeftCell="A16" zoomScaleSheetLayoutView="100" workbookViewId="0">
      <selection activeCell="I66" sqref="I66"/>
    </sheetView>
  </sheetViews>
  <sheetFormatPr defaultRowHeight="12.75" x14ac:dyDescent="0.2"/>
  <cols>
    <col min="1" max="1" width="6.140625" customWidth="1"/>
    <col min="2" max="2" width="103.42578125" customWidth="1"/>
    <col min="3" max="3" width="13.140625" customWidth="1"/>
  </cols>
  <sheetData>
    <row r="1" spans="1:3" x14ac:dyDescent="0.2">
      <c r="B1" s="15"/>
      <c r="C1" s="3" t="s">
        <v>57</v>
      </c>
    </row>
    <row r="2" spans="1:3" ht="6" hidden="1" customHeight="1" x14ac:dyDescent="0.2">
      <c r="B2" s="15" t="s">
        <v>58</v>
      </c>
    </row>
    <row r="3" spans="1:3" ht="19.5" customHeight="1" x14ac:dyDescent="0.25">
      <c r="B3" s="447" t="s">
        <v>1</v>
      </c>
      <c r="C3" s="447"/>
    </row>
    <row r="4" spans="1:3" ht="19.5" customHeight="1" x14ac:dyDescent="0.25">
      <c r="B4" s="447" t="s">
        <v>524</v>
      </c>
      <c r="C4" s="447"/>
    </row>
    <row r="5" spans="1:3" x14ac:dyDescent="0.2">
      <c r="B5" s="5"/>
      <c r="C5" s="16" t="s">
        <v>596</v>
      </c>
    </row>
    <row r="6" spans="1:3" ht="43.5" customHeight="1" x14ac:dyDescent="0.2">
      <c r="A6" s="402"/>
      <c r="B6" s="403" t="s">
        <v>59</v>
      </c>
      <c r="C6" s="403" t="s">
        <v>525</v>
      </c>
    </row>
    <row r="7" spans="1:3" ht="14.1" customHeight="1" x14ac:dyDescent="0.2">
      <c r="A7" s="319" t="s">
        <v>3</v>
      </c>
      <c r="B7" s="404" t="s">
        <v>60</v>
      </c>
      <c r="C7" s="405">
        <f>C8+C36+C47+C48</f>
        <v>1069243737</v>
      </c>
    </row>
    <row r="8" spans="1:3" ht="14.1" customHeight="1" x14ac:dyDescent="0.2">
      <c r="A8" s="319" t="s">
        <v>6</v>
      </c>
      <c r="B8" s="415" t="s">
        <v>61</v>
      </c>
      <c r="C8" s="405">
        <f>C9+C31</f>
        <v>383813737</v>
      </c>
    </row>
    <row r="9" spans="1:3" ht="13.5" customHeight="1" x14ac:dyDescent="0.2">
      <c r="A9" s="319" t="s">
        <v>62</v>
      </c>
      <c r="B9" s="408" t="s">
        <v>63</v>
      </c>
      <c r="C9" s="250">
        <f>C10+C22+C23+C29+C30</f>
        <v>372058537</v>
      </c>
    </row>
    <row r="10" spans="1:3" ht="13.5" customHeight="1" x14ac:dyDescent="0.2">
      <c r="A10" s="319" t="s">
        <v>64</v>
      </c>
      <c r="B10" s="416" t="s">
        <v>65</v>
      </c>
      <c r="C10" s="250">
        <f>C11+C12+C17+C18+C19+C21+C20</f>
        <v>263931571</v>
      </c>
    </row>
    <row r="11" spans="1:3" ht="13.5" customHeight="1" x14ac:dyDescent="0.2">
      <c r="A11" s="319"/>
      <c r="B11" s="417" t="s">
        <v>66</v>
      </c>
      <c r="C11" s="250">
        <v>61875800</v>
      </c>
    </row>
    <row r="12" spans="1:3" ht="13.5" customHeight="1" x14ac:dyDescent="0.2">
      <c r="A12" s="319"/>
      <c r="B12" s="417" t="s">
        <v>67</v>
      </c>
      <c r="C12" s="250">
        <f>SUM(C13:C16)</f>
        <v>71627554</v>
      </c>
    </row>
    <row r="13" spans="1:3" ht="13.5" customHeight="1" x14ac:dyDescent="0.2">
      <c r="A13" s="319"/>
      <c r="B13" s="418" t="s">
        <v>68</v>
      </c>
      <c r="C13" s="250">
        <v>14936540</v>
      </c>
    </row>
    <row r="14" spans="1:3" ht="13.5" customHeight="1" x14ac:dyDescent="0.2">
      <c r="A14" s="319"/>
      <c r="B14" s="418" t="s">
        <v>69</v>
      </c>
      <c r="C14" s="250">
        <v>36064000</v>
      </c>
    </row>
    <row r="15" spans="1:3" ht="13.5" customHeight="1" x14ac:dyDescent="0.2">
      <c r="A15" s="319"/>
      <c r="B15" s="418" t="s">
        <v>70</v>
      </c>
      <c r="C15" s="250">
        <v>2194614</v>
      </c>
    </row>
    <row r="16" spans="1:3" ht="13.5" customHeight="1" x14ac:dyDescent="0.2">
      <c r="A16" s="319"/>
      <c r="B16" s="418" t="s">
        <v>71</v>
      </c>
      <c r="C16" s="250">
        <v>18432400</v>
      </c>
    </row>
    <row r="17" spans="1:3" ht="13.5" customHeight="1" x14ac:dyDescent="0.2">
      <c r="A17" s="319"/>
      <c r="B17" s="417" t="s">
        <v>72</v>
      </c>
      <c r="C17" s="250">
        <v>7052400</v>
      </c>
    </row>
    <row r="18" spans="1:3" ht="13.5" customHeight="1" x14ac:dyDescent="0.2">
      <c r="A18" s="319"/>
      <c r="B18" s="417" t="s">
        <v>73</v>
      </c>
      <c r="C18" s="419">
        <v>149398104</v>
      </c>
    </row>
    <row r="19" spans="1:3" ht="13.5" customHeight="1" x14ac:dyDescent="0.2">
      <c r="A19" s="319"/>
      <c r="B19" s="417" t="s">
        <v>74</v>
      </c>
      <c r="C19" s="250">
        <v>186150</v>
      </c>
    </row>
    <row r="20" spans="1:3" ht="13.5" customHeight="1" x14ac:dyDescent="0.2">
      <c r="A20" s="319"/>
      <c r="B20" s="417" t="s">
        <v>526</v>
      </c>
      <c r="C20" s="250">
        <v>243100</v>
      </c>
    </row>
    <row r="21" spans="1:3" ht="13.5" customHeight="1" x14ac:dyDescent="0.2">
      <c r="A21" s="319"/>
      <c r="B21" s="420" t="s">
        <v>75</v>
      </c>
      <c r="C21" s="421">
        <v>-26451537</v>
      </c>
    </row>
    <row r="22" spans="1:3" ht="13.5" customHeight="1" x14ac:dyDescent="0.2">
      <c r="A22" s="319" t="s">
        <v>76</v>
      </c>
      <c r="B22" s="410" t="s">
        <v>77</v>
      </c>
      <c r="C22" s="250">
        <v>58568900</v>
      </c>
    </row>
    <row r="23" spans="1:3" ht="13.5" customHeight="1" x14ac:dyDescent="0.2">
      <c r="A23" s="319" t="s">
        <v>78</v>
      </c>
      <c r="B23" s="410" t="s">
        <v>79</v>
      </c>
      <c r="C23" s="250">
        <f>SUM(C24:C28)</f>
        <v>46397546</v>
      </c>
    </row>
    <row r="24" spans="1:3" ht="13.5" customHeight="1" x14ac:dyDescent="0.2">
      <c r="A24" s="319"/>
      <c r="B24" s="422" t="s">
        <v>80</v>
      </c>
      <c r="C24" s="250">
        <v>5280000</v>
      </c>
    </row>
    <row r="25" spans="1:3" ht="13.5" customHeight="1" x14ac:dyDescent="0.2">
      <c r="A25" s="319"/>
      <c r="B25" s="422" t="s">
        <v>81</v>
      </c>
      <c r="C25" s="250">
        <v>3400000</v>
      </c>
    </row>
    <row r="26" spans="1:3" ht="13.5" customHeight="1" x14ac:dyDescent="0.2">
      <c r="A26" s="319"/>
      <c r="B26" s="422" t="s">
        <v>82</v>
      </c>
      <c r="C26" s="250">
        <v>13281000</v>
      </c>
    </row>
    <row r="27" spans="1:3" ht="13.5" customHeight="1" x14ac:dyDescent="0.2">
      <c r="A27" s="319"/>
      <c r="B27" s="422" t="s">
        <v>83</v>
      </c>
      <c r="C27" s="250">
        <v>20459546</v>
      </c>
    </row>
    <row r="28" spans="1:3" ht="13.5" customHeight="1" x14ac:dyDescent="0.2">
      <c r="A28" s="319"/>
      <c r="B28" s="422" t="s">
        <v>527</v>
      </c>
      <c r="C28" s="250">
        <v>3977000</v>
      </c>
    </row>
    <row r="29" spans="1:3" ht="13.5" customHeight="1" x14ac:dyDescent="0.2">
      <c r="A29" s="319" t="s">
        <v>84</v>
      </c>
      <c r="B29" s="410" t="s">
        <v>85</v>
      </c>
      <c r="C29" s="250">
        <v>3160520</v>
      </c>
    </row>
    <row r="30" spans="1:3" ht="13.5" customHeight="1" x14ac:dyDescent="0.2">
      <c r="A30" s="319" t="s">
        <v>507</v>
      </c>
      <c r="B30" s="410" t="s">
        <v>508</v>
      </c>
      <c r="C30" s="250">
        <v>0</v>
      </c>
    </row>
    <row r="31" spans="1:3" ht="13.5" customHeight="1" x14ac:dyDescent="0.2">
      <c r="A31" s="319" t="s">
        <v>86</v>
      </c>
      <c r="B31" s="393" t="s">
        <v>482</v>
      </c>
      <c r="C31" s="250">
        <f>SUM(C32:C34)</f>
        <v>11755200</v>
      </c>
    </row>
    <row r="32" spans="1:3" ht="13.5" customHeight="1" x14ac:dyDescent="0.2">
      <c r="A32" s="319"/>
      <c r="B32" s="410" t="s">
        <v>87</v>
      </c>
      <c r="C32" s="250">
        <v>7885200</v>
      </c>
    </row>
    <row r="33" spans="1:3" ht="14.25" hidden="1" customHeight="1" x14ac:dyDescent="0.2">
      <c r="A33" s="319"/>
      <c r="B33" s="423" t="s">
        <v>510</v>
      </c>
      <c r="C33" s="250"/>
    </row>
    <row r="34" spans="1:3" ht="13.5" customHeight="1" x14ac:dyDescent="0.2">
      <c r="A34" s="319"/>
      <c r="B34" s="424" t="s">
        <v>511</v>
      </c>
      <c r="C34" s="250">
        <v>3870000</v>
      </c>
    </row>
    <row r="35" spans="1:3" ht="14.25" hidden="1" customHeight="1" x14ac:dyDescent="0.2">
      <c r="A35" s="319"/>
      <c r="B35" s="425" t="s">
        <v>509</v>
      </c>
      <c r="C35" s="426"/>
    </row>
    <row r="36" spans="1:3" ht="14.1" customHeight="1" x14ac:dyDescent="0.2">
      <c r="A36" s="319" t="s">
        <v>8</v>
      </c>
      <c r="B36" s="427" t="s">
        <v>88</v>
      </c>
      <c r="C36" s="428">
        <f>C37+C40+C42+C43+C45+C46</f>
        <v>519100000</v>
      </c>
    </row>
    <row r="37" spans="1:3" ht="13.5" customHeight="1" x14ac:dyDescent="0.2">
      <c r="A37" s="319" t="s">
        <v>89</v>
      </c>
      <c r="B37" s="408" t="s">
        <v>90</v>
      </c>
      <c r="C37" s="250">
        <f>SUM(C38:C39)</f>
        <v>255000000</v>
      </c>
    </row>
    <row r="38" spans="1:3" ht="15" customHeight="1" x14ac:dyDescent="0.2">
      <c r="A38" s="319"/>
      <c r="B38" s="416" t="s">
        <v>91</v>
      </c>
      <c r="C38" s="250">
        <v>251500000</v>
      </c>
    </row>
    <row r="39" spans="1:3" ht="15" customHeight="1" x14ac:dyDescent="0.2">
      <c r="A39" s="319"/>
      <c r="B39" s="416" t="s">
        <v>512</v>
      </c>
      <c r="C39" s="250">
        <v>3500000</v>
      </c>
    </row>
    <row r="40" spans="1:3" ht="13.5" customHeight="1" x14ac:dyDescent="0.2">
      <c r="A40" s="319" t="s">
        <v>92</v>
      </c>
      <c r="B40" s="408" t="s">
        <v>93</v>
      </c>
      <c r="C40" s="250">
        <f>C41</f>
        <v>120000000</v>
      </c>
    </row>
    <row r="41" spans="1:3" ht="13.5" customHeight="1" x14ac:dyDescent="0.2">
      <c r="A41" s="319"/>
      <c r="B41" s="416" t="s">
        <v>94</v>
      </c>
      <c r="C41" s="250">
        <v>120000000</v>
      </c>
    </row>
    <row r="42" spans="1:3" ht="13.5" customHeight="1" x14ac:dyDescent="0.2">
      <c r="A42" s="319" t="s">
        <v>95</v>
      </c>
      <c r="B42" s="408" t="s">
        <v>96</v>
      </c>
      <c r="C42" s="250">
        <v>11200000</v>
      </c>
    </row>
    <row r="43" spans="1:3" ht="13.5" customHeight="1" x14ac:dyDescent="0.2">
      <c r="A43" s="319" t="s">
        <v>97</v>
      </c>
      <c r="B43" s="408" t="s">
        <v>98</v>
      </c>
      <c r="C43" s="250">
        <f>C44</f>
        <v>130000000</v>
      </c>
    </row>
    <row r="44" spans="1:3" ht="13.5" customHeight="1" x14ac:dyDescent="0.2">
      <c r="A44" s="319"/>
      <c r="B44" s="416" t="s">
        <v>99</v>
      </c>
      <c r="C44" s="250">
        <v>130000000</v>
      </c>
    </row>
    <row r="45" spans="1:3" ht="13.5" customHeight="1" x14ac:dyDescent="0.2">
      <c r="A45" s="319" t="s">
        <v>100</v>
      </c>
      <c r="B45" s="408" t="s">
        <v>101</v>
      </c>
      <c r="C45" s="250">
        <v>2000000</v>
      </c>
    </row>
    <row r="46" spans="1:3" ht="13.5" customHeight="1" x14ac:dyDescent="0.2">
      <c r="A46" s="319"/>
      <c r="B46" s="408" t="s">
        <v>629</v>
      </c>
      <c r="C46" s="250">
        <v>900000</v>
      </c>
    </row>
    <row r="47" spans="1:3" ht="15.6" customHeight="1" x14ac:dyDescent="0.2">
      <c r="A47" s="319" t="s">
        <v>10</v>
      </c>
      <c r="B47" s="415" t="s">
        <v>102</v>
      </c>
      <c r="C47" s="428">
        <f>'5.finanszírozás'!H11</f>
        <v>141330000</v>
      </c>
    </row>
    <row r="48" spans="1:3" ht="14.1" customHeight="1" x14ac:dyDescent="0.2">
      <c r="A48" s="319" t="s">
        <v>12</v>
      </c>
      <c r="B48" s="415" t="s">
        <v>103</v>
      </c>
      <c r="C48" s="428">
        <f>SUM(C49)</f>
        <v>25000000</v>
      </c>
    </row>
    <row r="49" spans="1:3" ht="13.5" customHeight="1" x14ac:dyDescent="0.2">
      <c r="A49" s="319"/>
      <c r="B49" s="410" t="s">
        <v>628</v>
      </c>
      <c r="C49" s="250">
        <v>25000000</v>
      </c>
    </row>
    <row r="50" spans="1:3" ht="13.5" customHeight="1" x14ac:dyDescent="0.2">
      <c r="A50" s="319"/>
      <c r="B50" s="410"/>
      <c r="C50" s="250"/>
    </row>
    <row r="51" spans="1:3" ht="18.75" customHeight="1" x14ac:dyDescent="0.2">
      <c r="A51" s="319" t="s">
        <v>21</v>
      </c>
      <c r="B51" s="411" t="s">
        <v>22</v>
      </c>
      <c r="C51" s="405">
        <f>C52+C54</f>
        <v>326029439</v>
      </c>
    </row>
    <row r="52" spans="1:3" ht="14.85" customHeight="1" x14ac:dyDescent="0.2">
      <c r="A52" s="319"/>
      <c r="B52" s="407" t="s">
        <v>104</v>
      </c>
      <c r="C52" s="405">
        <f>SUM(C53:C53)</f>
        <v>326029439</v>
      </c>
    </row>
    <row r="53" spans="1:3" ht="13.35" customHeight="1" x14ac:dyDescent="0.2">
      <c r="A53" s="319"/>
      <c r="B53" s="408" t="s">
        <v>105</v>
      </c>
      <c r="C53" s="429">
        <v>326029439</v>
      </c>
    </row>
    <row r="54" spans="1:3" ht="14.85" customHeight="1" x14ac:dyDescent="0.2">
      <c r="A54" s="319"/>
      <c r="B54" s="407" t="s">
        <v>27</v>
      </c>
      <c r="C54" s="405"/>
    </row>
    <row r="55" spans="1:3" ht="14.1" customHeight="1" x14ac:dyDescent="0.2">
      <c r="A55" s="319"/>
      <c r="B55" s="414" t="s">
        <v>106</v>
      </c>
      <c r="C55" s="405">
        <f>C7+C51</f>
        <v>1395273176</v>
      </c>
    </row>
    <row r="56" spans="1:3" ht="17.100000000000001" customHeight="1" x14ac:dyDescent="0.2">
      <c r="A56" s="319" t="s">
        <v>29</v>
      </c>
      <c r="B56" s="404" t="s">
        <v>107</v>
      </c>
      <c r="C56" s="405">
        <f>C57+C58+C59+C60+C61</f>
        <v>1102367980.5999999</v>
      </c>
    </row>
    <row r="57" spans="1:3" ht="16.5" customHeight="1" x14ac:dyDescent="0.2">
      <c r="A57" s="409" t="s">
        <v>32</v>
      </c>
      <c r="B57" s="427" t="s">
        <v>108</v>
      </c>
      <c r="C57" s="250">
        <f>'12. Önk.'!D10+'13. Hivatal'!D10+'14. GAMESZ'!D10+'15. Óvoda'!D10+'16. Tourinform'!D10</f>
        <v>448185693</v>
      </c>
    </row>
    <row r="58" spans="1:3" ht="14.1" customHeight="1" x14ac:dyDescent="0.2">
      <c r="A58" s="409" t="s">
        <v>34</v>
      </c>
      <c r="B58" s="427" t="s">
        <v>109</v>
      </c>
      <c r="C58" s="250">
        <f>'12. Önk.'!D11+'13. Hivatal'!D11+'14. GAMESZ'!D11+'15. Óvoda'!D11+'16. Tourinform'!D11</f>
        <v>93065376</v>
      </c>
    </row>
    <row r="59" spans="1:3" ht="14.85" customHeight="1" x14ac:dyDescent="0.2">
      <c r="A59" s="409" t="s">
        <v>36</v>
      </c>
      <c r="B59" s="427" t="s">
        <v>110</v>
      </c>
      <c r="C59" s="250">
        <f>'12. Önk.'!D17+'13. Hivatal'!D17+'14. GAMESZ'!D17+'15. Óvoda'!D17+'16. Tourinform'!D17</f>
        <v>454338039.60000002</v>
      </c>
    </row>
    <row r="60" spans="1:3" ht="15.6" customHeight="1" x14ac:dyDescent="0.2">
      <c r="A60" s="409" t="s">
        <v>38</v>
      </c>
      <c r="B60" s="427" t="s">
        <v>111</v>
      </c>
      <c r="C60" s="250">
        <f>'12. Önk.'!D18+'13. Hivatal'!D18+'14. GAMESZ'!D18+'15. Óvoda'!D18+'16. Tourinform'!D18</f>
        <v>5110000</v>
      </c>
    </row>
    <row r="61" spans="1:3" ht="14.85" customHeight="1" x14ac:dyDescent="0.2">
      <c r="A61" s="409" t="s">
        <v>40</v>
      </c>
      <c r="B61" s="427" t="s">
        <v>112</v>
      </c>
      <c r="C61" s="250">
        <f>C62+C63</f>
        <v>101668872</v>
      </c>
    </row>
    <row r="62" spans="1:3" ht="14.85" customHeight="1" x14ac:dyDescent="0.2">
      <c r="A62" s="409"/>
      <c r="B62" s="393" t="s">
        <v>643</v>
      </c>
      <c r="C62" s="250">
        <v>54116372</v>
      </c>
    </row>
    <row r="63" spans="1:3" ht="14.85" customHeight="1" x14ac:dyDescent="0.2">
      <c r="A63" s="409"/>
      <c r="B63" s="299" t="s">
        <v>644</v>
      </c>
      <c r="C63" s="250">
        <f>C64+C65</f>
        <v>47552500</v>
      </c>
    </row>
    <row r="64" spans="1:3" ht="14.1" customHeight="1" x14ac:dyDescent="0.2">
      <c r="A64" s="319"/>
      <c r="B64" s="299" t="s">
        <v>645</v>
      </c>
      <c r="C64" s="250">
        <f>'4. Átadott p.eszk.'!C47</f>
        <v>22552500</v>
      </c>
    </row>
    <row r="65" spans="1:3" ht="14.1" customHeight="1" x14ac:dyDescent="0.2">
      <c r="A65" s="319"/>
      <c r="B65" s="393" t="s">
        <v>646</v>
      </c>
      <c r="C65" s="250">
        <v>25000000</v>
      </c>
    </row>
    <row r="66" spans="1:3" ht="13.5" customHeight="1" x14ac:dyDescent="0.2">
      <c r="A66" s="319"/>
      <c r="B66" s="410"/>
      <c r="C66" s="250"/>
    </row>
    <row r="67" spans="1:3" ht="16.5" customHeight="1" x14ac:dyDescent="0.2">
      <c r="A67" s="409" t="s">
        <v>50</v>
      </c>
      <c r="B67" s="411" t="s">
        <v>51</v>
      </c>
      <c r="C67" s="430">
        <f>SUM(C68:C69)</f>
        <v>13656054</v>
      </c>
    </row>
    <row r="68" spans="1:3" ht="16.5" customHeight="1" x14ac:dyDescent="0.2">
      <c r="A68" s="319"/>
      <c r="B68" s="407" t="s">
        <v>113</v>
      </c>
      <c r="C68" s="430">
        <v>0</v>
      </c>
    </row>
    <row r="69" spans="1:3" ht="14.85" customHeight="1" x14ac:dyDescent="0.2">
      <c r="A69" s="319" t="s">
        <v>53</v>
      </c>
      <c r="B69" s="412" t="s">
        <v>54</v>
      </c>
      <c r="C69" s="240">
        <v>13656054</v>
      </c>
    </row>
    <row r="70" spans="1:3" ht="18.75" customHeight="1" x14ac:dyDescent="0.2">
      <c r="A70" s="319"/>
      <c r="B70" s="414" t="s">
        <v>114</v>
      </c>
      <c r="C70" s="405">
        <f>C56+C67</f>
        <v>1116024034.5999999</v>
      </c>
    </row>
    <row r="71" spans="1:3" ht="14.1" customHeight="1" x14ac:dyDescent="0.2">
      <c r="B71" s="4"/>
    </row>
    <row r="72" spans="1:3" ht="14.1" customHeight="1" x14ac:dyDescent="0.2">
      <c r="B72" s="20" t="s">
        <v>115</v>
      </c>
      <c r="C72" s="21">
        <f>C7-C70</f>
        <v>-46780297.599999905</v>
      </c>
    </row>
    <row r="73" spans="1:3" ht="14.1" customHeight="1" x14ac:dyDescent="0.2">
      <c r="B73" s="4"/>
    </row>
    <row r="74" spans="1:3" ht="14.1" customHeight="1" x14ac:dyDescent="0.2">
      <c r="B74" s="4"/>
    </row>
    <row r="75" spans="1:3" ht="14.1" customHeight="1" x14ac:dyDescent="0.2">
      <c r="B75" s="4"/>
    </row>
    <row r="76" spans="1:3" ht="14.1" customHeight="1" x14ac:dyDescent="0.2">
      <c r="B76" s="4"/>
    </row>
    <row r="77" spans="1:3" ht="14.1" customHeight="1" x14ac:dyDescent="0.2">
      <c r="B77" s="4"/>
    </row>
    <row r="78" spans="1:3" ht="14.1" customHeight="1" x14ac:dyDescent="0.2">
      <c r="B78" s="4"/>
    </row>
    <row r="79" spans="1:3" ht="14.1" customHeight="1" x14ac:dyDescent="0.2">
      <c r="B79" s="4"/>
    </row>
    <row r="80" spans="1:3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</sheetData>
  <sheetProtection selectLockedCells="1" selectUnlockedCells="1"/>
  <mergeCells count="2">
    <mergeCell ref="B3:C3"/>
    <mergeCell ref="B4:C4"/>
  </mergeCells>
  <pageMargins left="0.39370078740157483" right="0.39370078740157483" top="0.15748031496062992" bottom="0.15748031496062992" header="0.51181102362204722" footer="0.51181102362204722"/>
  <pageSetup paperSize="9" scale="7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view="pageBreakPreview" topLeftCell="A25" zoomScaleSheetLayoutView="100" workbookViewId="0">
      <selection activeCell="D31" sqref="D31"/>
    </sheetView>
  </sheetViews>
  <sheetFormatPr defaultRowHeight="12.75" x14ac:dyDescent="0.2"/>
  <cols>
    <col min="1" max="1" width="5.7109375" customWidth="1"/>
    <col min="2" max="2" width="96.85546875" customWidth="1"/>
    <col min="3" max="4" width="14.7109375" style="1" customWidth="1"/>
    <col min="6" max="8" width="11.140625" bestFit="1" customWidth="1"/>
    <col min="9" max="9" width="10.140625" bestFit="1" customWidth="1"/>
    <col min="10" max="10" width="11.140625" bestFit="1" customWidth="1"/>
  </cols>
  <sheetData>
    <row r="1" spans="1:6" x14ac:dyDescent="0.2">
      <c r="B1" s="15"/>
      <c r="C1" s="22" t="s">
        <v>116</v>
      </c>
      <c r="D1" s="22"/>
    </row>
    <row r="2" spans="1:6" ht="15.75" x14ac:dyDescent="0.25">
      <c r="B2" s="447" t="s">
        <v>1</v>
      </c>
      <c r="C2" s="447"/>
      <c r="D2" s="307"/>
    </row>
    <row r="3" spans="1:6" ht="15.75" x14ac:dyDescent="0.25">
      <c r="B3" s="447" t="s">
        <v>591</v>
      </c>
      <c r="C3" s="447"/>
      <c r="D3" s="307"/>
    </row>
    <row r="4" spans="1:6" x14ac:dyDescent="0.2">
      <c r="B4" s="15"/>
      <c r="C4" s="22" t="s">
        <v>596</v>
      </c>
      <c r="D4" s="22"/>
    </row>
    <row r="5" spans="1:6" ht="30.75" customHeight="1" x14ac:dyDescent="0.2">
      <c r="A5" s="402"/>
      <c r="B5" s="431" t="s">
        <v>117</v>
      </c>
      <c r="C5" s="403" t="s">
        <v>525</v>
      </c>
      <c r="D5" s="308"/>
      <c r="E5" s="25"/>
    </row>
    <row r="6" spans="1:6" ht="16.5" customHeight="1" x14ac:dyDescent="0.2">
      <c r="A6" s="319" t="s">
        <v>3</v>
      </c>
      <c r="B6" s="404" t="s">
        <v>118</v>
      </c>
      <c r="C6" s="405">
        <f>C7+C15+C21</f>
        <v>189282580</v>
      </c>
      <c r="D6" s="17"/>
      <c r="E6" s="23"/>
    </row>
    <row r="7" spans="1:6" ht="16.5" customHeight="1" x14ac:dyDescent="0.2">
      <c r="A7" s="319" t="s">
        <v>15</v>
      </c>
      <c r="B7" s="407" t="s">
        <v>119</v>
      </c>
      <c r="C7" s="406">
        <f>C8+C12</f>
        <v>39282580</v>
      </c>
      <c r="D7" s="308"/>
      <c r="E7" s="25"/>
    </row>
    <row r="8" spans="1:6" ht="13.5" customHeight="1" x14ac:dyDescent="0.2">
      <c r="A8" s="319"/>
      <c r="B8" s="408" t="s">
        <v>120</v>
      </c>
      <c r="C8" s="406">
        <f>SUM(C9:C11)</f>
        <v>39282580</v>
      </c>
      <c r="D8" s="308"/>
      <c r="E8" s="25"/>
    </row>
    <row r="9" spans="1:6" ht="13.5" customHeight="1" x14ac:dyDescent="0.2">
      <c r="A9" s="319"/>
      <c r="B9" s="432" t="s">
        <v>499</v>
      </c>
      <c r="C9" s="240">
        <v>4161690</v>
      </c>
      <c r="D9" s="21"/>
      <c r="E9" s="25"/>
    </row>
    <row r="10" spans="1:6" ht="13.5" customHeight="1" x14ac:dyDescent="0.2">
      <c r="A10" s="319"/>
      <c r="B10" s="432" t="s">
        <v>500</v>
      </c>
      <c r="C10" s="240">
        <v>35120890</v>
      </c>
      <c r="D10" s="21"/>
      <c r="E10" s="25"/>
    </row>
    <row r="11" spans="1:6" ht="13.5" customHeight="1" x14ac:dyDescent="0.2">
      <c r="A11" s="319"/>
      <c r="B11" s="432" t="s">
        <v>515</v>
      </c>
      <c r="C11" s="240">
        <v>0</v>
      </c>
      <c r="D11" s="21"/>
      <c r="E11" s="21"/>
      <c r="F11" s="18"/>
    </row>
    <row r="12" spans="1:6" ht="13.5" customHeight="1" x14ac:dyDescent="0.2">
      <c r="A12" s="319"/>
      <c r="B12" s="433" t="s">
        <v>121</v>
      </c>
      <c r="C12" s="240">
        <v>0</v>
      </c>
      <c r="D12" s="21"/>
      <c r="E12" s="25"/>
    </row>
    <row r="13" spans="1:6" ht="13.5" customHeight="1" x14ac:dyDescent="0.2">
      <c r="A13" s="319"/>
      <c r="B13" s="434" t="s">
        <v>481</v>
      </c>
      <c r="C13" s="240">
        <v>0</v>
      </c>
      <c r="D13" s="21"/>
      <c r="E13" s="25"/>
    </row>
    <row r="14" spans="1:6" ht="13.5" customHeight="1" x14ac:dyDescent="0.2">
      <c r="A14" s="319"/>
      <c r="B14" s="434" t="s">
        <v>630</v>
      </c>
      <c r="C14" s="240">
        <v>7000000</v>
      </c>
      <c r="D14" s="21"/>
      <c r="E14" s="25"/>
    </row>
    <row r="15" spans="1:6" ht="16.5" customHeight="1" x14ac:dyDescent="0.2">
      <c r="A15" s="319" t="s">
        <v>17</v>
      </c>
      <c r="B15" s="435" t="s">
        <v>122</v>
      </c>
      <c r="C15" s="406">
        <f>SUM(C16:C20)</f>
        <v>150000000</v>
      </c>
      <c r="D15" s="308"/>
      <c r="E15" s="25"/>
    </row>
    <row r="16" spans="1:6" ht="13.5" customHeight="1" x14ac:dyDescent="0.2">
      <c r="A16" s="319" t="s">
        <v>123</v>
      </c>
      <c r="B16" s="393" t="s">
        <v>124</v>
      </c>
      <c r="C16" s="240">
        <v>0</v>
      </c>
      <c r="D16" s="308"/>
      <c r="E16" s="25"/>
    </row>
    <row r="17" spans="1:5" ht="13.5" customHeight="1" x14ac:dyDescent="0.2">
      <c r="A17" s="319" t="s">
        <v>125</v>
      </c>
      <c r="B17" s="393" t="s">
        <v>632</v>
      </c>
      <c r="C17" s="240">
        <v>150000000</v>
      </c>
      <c r="D17" s="21"/>
      <c r="E17" s="25"/>
    </row>
    <row r="18" spans="1:5" ht="13.5" customHeight="1" x14ac:dyDescent="0.2">
      <c r="A18" s="319" t="s">
        <v>126</v>
      </c>
      <c r="B18" s="393" t="s">
        <v>127</v>
      </c>
      <c r="C18" s="240">
        <v>0</v>
      </c>
      <c r="D18" s="21"/>
      <c r="E18" s="25"/>
    </row>
    <row r="19" spans="1:5" ht="13.5" customHeight="1" x14ac:dyDescent="0.2">
      <c r="A19" s="319" t="s">
        <v>128</v>
      </c>
      <c r="B19" s="393" t="s">
        <v>129</v>
      </c>
      <c r="C19" s="240">
        <v>0</v>
      </c>
      <c r="D19" s="21"/>
      <c r="E19" s="25"/>
    </row>
    <row r="20" spans="1:5" ht="13.5" customHeight="1" x14ac:dyDescent="0.2">
      <c r="A20" s="319" t="s">
        <v>130</v>
      </c>
      <c r="B20" s="393" t="s">
        <v>131</v>
      </c>
      <c r="C20" s="240">
        <v>0</v>
      </c>
      <c r="D20" s="21"/>
      <c r="E20" s="25"/>
    </row>
    <row r="21" spans="1:5" ht="16.5" customHeight="1" x14ac:dyDescent="0.2">
      <c r="A21" s="319" t="s">
        <v>19</v>
      </c>
      <c r="B21" s="435" t="s">
        <v>132</v>
      </c>
      <c r="C21" s="406">
        <f>SUM(C22:C23)</f>
        <v>0</v>
      </c>
      <c r="D21" s="308"/>
      <c r="E21" s="25"/>
    </row>
    <row r="22" spans="1:5" ht="13.5" customHeight="1" x14ac:dyDescent="0.2">
      <c r="A22" s="319" t="s">
        <v>133</v>
      </c>
      <c r="B22" s="393" t="s">
        <v>134</v>
      </c>
      <c r="C22" s="240">
        <v>0</v>
      </c>
      <c r="D22" s="21"/>
      <c r="E22" s="25"/>
    </row>
    <row r="23" spans="1:5" ht="14.25" customHeight="1" x14ac:dyDescent="0.2">
      <c r="A23" s="319"/>
      <c r="B23" s="393"/>
      <c r="C23" s="240"/>
      <c r="D23" s="21"/>
      <c r="E23" s="25"/>
    </row>
    <row r="24" spans="1:5" ht="16.5" customHeight="1" x14ac:dyDescent="0.2">
      <c r="A24" s="319"/>
      <c r="B24" s="411" t="s">
        <v>22</v>
      </c>
      <c r="C24" s="406">
        <f>C25+C28</f>
        <v>487924650</v>
      </c>
      <c r="D24" s="308"/>
      <c r="E24" s="25"/>
    </row>
    <row r="25" spans="1:5" ht="16.5" customHeight="1" x14ac:dyDescent="0.2">
      <c r="A25" s="319"/>
      <c r="B25" s="407" t="s">
        <v>23</v>
      </c>
      <c r="C25" s="406">
        <f>SUM(C26:C27)</f>
        <v>487924650</v>
      </c>
      <c r="D25" s="308"/>
      <c r="E25" s="25"/>
    </row>
    <row r="26" spans="1:5" ht="15.6" customHeight="1" x14ac:dyDescent="0.2">
      <c r="A26" s="319"/>
      <c r="B26" s="408" t="s">
        <v>135</v>
      </c>
      <c r="C26" s="240">
        <v>487924650</v>
      </c>
      <c r="D26" s="21"/>
      <c r="E26" s="25"/>
    </row>
    <row r="27" spans="1:5" ht="14.1" customHeight="1" x14ac:dyDescent="0.2">
      <c r="A27" s="319"/>
      <c r="B27" s="407" t="s">
        <v>27</v>
      </c>
      <c r="C27" s="406"/>
      <c r="D27" s="308"/>
      <c r="E27" s="25"/>
    </row>
    <row r="28" spans="1:5" ht="16.5" customHeight="1" x14ac:dyDescent="0.2">
      <c r="A28" s="319"/>
      <c r="B28" s="393" t="s">
        <v>136</v>
      </c>
      <c r="C28" s="406"/>
      <c r="D28" s="308"/>
      <c r="E28" s="23"/>
    </row>
    <row r="29" spans="1:5" ht="16.5" customHeight="1" x14ac:dyDescent="0.2">
      <c r="A29" s="319"/>
      <c r="B29" s="414" t="s">
        <v>137</v>
      </c>
      <c r="C29" s="406">
        <f>C24+C6</f>
        <v>677207230</v>
      </c>
      <c r="D29" s="308"/>
      <c r="E29" s="23"/>
    </row>
    <row r="30" spans="1:5" ht="16.5" customHeight="1" x14ac:dyDescent="0.2">
      <c r="A30" s="319" t="s">
        <v>29</v>
      </c>
      <c r="B30" s="404" t="s">
        <v>138</v>
      </c>
      <c r="C30" s="406">
        <f>C31+C88+C97</f>
        <v>956456371</v>
      </c>
      <c r="D30" s="308"/>
      <c r="E30" s="23"/>
    </row>
    <row r="31" spans="1:5" ht="16.5" customHeight="1" x14ac:dyDescent="0.2">
      <c r="A31" s="409" t="s">
        <v>43</v>
      </c>
      <c r="B31" s="407" t="s">
        <v>139</v>
      </c>
      <c r="C31" s="406">
        <f>C32+C81</f>
        <v>885785376</v>
      </c>
      <c r="D31" s="308"/>
      <c r="E31" s="23"/>
    </row>
    <row r="32" spans="1:5" ht="16.5" customHeight="1" x14ac:dyDescent="0.2">
      <c r="A32" s="409"/>
      <c r="B32" s="436" t="s">
        <v>140</v>
      </c>
      <c r="C32" s="406">
        <f>C33+C37+C39</f>
        <v>849526701</v>
      </c>
      <c r="D32" s="308"/>
      <c r="E32" s="25"/>
    </row>
    <row r="33" spans="1:7" ht="13.5" customHeight="1" x14ac:dyDescent="0.2">
      <c r="A33" s="409"/>
      <c r="B33" s="437" t="s">
        <v>141</v>
      </c>
      <c r="C33" s="406">
        <f>SUM(C34:C36)</f>
        <v>454915286</v>
      </c>
      <c r="D33" s="308"/>
      <c r="E33" s="25"/>
      <c r="F33" s="30"/>
    </row>
    <row r="34" spans="1:7" ht="13.5" customHeight="1" x14ac:dyDescent="0.2">
      <c r="A34" s="409"/>
      <c r="B34" s="438" t="s">
        <v>501</v>
      </c>
      <c r="C34" s="240">
        <v>120358342</v>
      </c>
      <c r="D34" s="21"/>
      <c r="E34" s="25"/>
      <c r="F34" s="24"/>
      <c r="G34" s="24"/>
    </row>
    <row r="35" spans="1:7" ht="13.5" customHeight="1" x14ac:dyDescent="0.2">
      <c r="A35" s="409"/>
      <c r="B35" s="438" t="s">
        <v>502</v>
      </c>
      <c r="C35" s="240">
        <v>288742500</v>
      </c>
      <c r="D35" s="21"/>
      <c r="E35" s="25"/>
    </row>
    <row r="36" spans="1:7" ht="13.5" customHeight="1" x14ac:dyDescent="0.2">
      <c r="A36" s="439"/>
      <c r="B36" s="438" t="s">
        <v>503</v>
      </c>
      <c r="C36" s="240">
        <v>45814444</v>
      </c>
      <c r="D36" s="21"/>
      <c r="E36" s="25"/>
    </row>
    <row r="37" spans="1:7" ht="13.5" customHeight="1" x14ac:dyDescent="0.2">
      <c r="A37" s="439"/>
      <c r="B37" s="440" t="s">
        <v>142</v>
      </c>
      <c r="C37" s="406">
        <f>SUM(C38)</f>
        <v>7000000</v>
      </c>
      <c r="D37" s="308"/>
      <c r="E37" s="25"/>
    </row>
    <row r="38" spans="1:7" ht="13.5" customHeight="1" x14ac:dyDescent="0.2">
      <c r="A38" s="439"/>
      <c r="B38" s="306" t="s">
        <v>631</v>
      </c>
      <c r="C38" s="240">
        <v>7000000</v>
      </c>
      <c r="D38" s="21"/>
      <c r="E38" s="21"/>
      <c r="F38" s="18"/>
    </row>
    <row r="39" spans="1:7" ht="13.5" customHeight="1" x14ac:dyDescent="0.2">
      <c r="A39" s="439"/>
      <c r="B39" s="437" t="s">
        <v>143</v>
      </c>
      <c r="C39" s="406">
        <f>SUM(C40:C80)</f>
        <v>387611415</v>
      </c>
      <c r="D39" s="308"/>
      <c r="E39" s="25"/>
      <c r="F39" s="24"/>
      <c r="G39" s="24"/>
    </row>
    <row r="40" spans="1:7" ht="13.5" customHeight="1" x14ac:dyDescent="0.2">
      <c r="A40" s="439"/>
      <c r="B40" s="416" t="s">
        <v>585</v>
      </c>
      <c r="C40" s="240">
        <v>1010489</v>
      </c>
      <c r="D40" s="21"/>
      <c r="E40" s="23"/>
      <c r="F40" s="24"/>
      <c r="G40" s="24"/>
    </row>
    <row r="41" spans="1:7" ht="13.5" customHeight="1" x14ac:dyDescent="0.2">
      <c r="A41" s="439"/>
      <c r="B41" s="413" t="s">
        <v>548</v>
      </c>
      <c r="C41" s="240">
        <v>1000000</v>
      </c>
      <c r="D41" s="21"/>
      <c r="E41" s="23"/>
      <c r="F41" s="24"/>
      <c r="G41" s="24"/>
    </row>
    <row r="42" spans="1:7" ht="13.5" customHeight="1" x14ac:dyDescent="0.2">
      <c r="A42" s="439"/>
      <c r="B42" s="413" t="s">
        <v>549</v>
      </c>
      <c r="C42" s="240">
        <v>300000</v>
      </c>
      <c r="D42" s="21"/>
      <c r="E42" s="23"/>
      <c r="F42" s="24"/>
      <c r="G42" s="24"/>
    </row>
    <row r="43" spans="1:7" ht="13.5" customHeight="1" x14ac:dyDescent="0.2">
      <c r="A43" s="439"/>
      <c r="B43" s="413" t="s">
        <v>550</v>
      </c>
      <c r="C43" s="240">
        <v>2500000</v>
      </c>
      <c r="D43" s="21"/>
      <c r="E43" s="23"/>
      <c r="F43" s="24"/>
      <c r="G43" s="24"/>
    </row>
    <row r="44" spans="1:7" ht="13.5" customHeight="1" x14ac:dyDescent="0.2">
      <c r="A44" s="439"/>
      <c r="B44" s="413" t="s">
        <v>551</v>
      </c>
      <c r="C44" s="240">
        <v>1200000</v>
      </c>
      <c r="D44" s="21"/>
      <c r="E44" s="23"/>
      <c r="F44" s="24"/>
      <c r="G44" s="24"/>
    </row>
    <row r="45" spans="1:7" ht="13.5" customHeight="1" x14ac:dyDescent="0.2">
      <c r="A45" s="439"/>
      <c r="B45" s="302" t="s">
        <v>552</v>
      </c>
      <c r="C45" s="240">
        <v>1000000</v>
      </c>
      <c r="D45" s="21"/>
      <c r="E45" s="23"/>
      <c r="F45" s="24"/>
      <c r="G45" s="24"/>
    </row>
    <row r="46" spans="1:7" ht="13.5" customHeight="1" x14ac:dyDescent="0.2">
      <c r="A46" s="439"/>
      <c r="B46" s="302" t="s">
        <v>553</v>
      </c>
      <c r="C46" s="240">
        <v>2500000</v>
      </c>
      <c r="D46" s="21"/>
      <c r="E46" s="23"/>
      <c r="F46" s="24"/>
      <c r="G46" s="24"/>
    </row>
    <row r="47" spans="1:7" ht="13.5" customHeight="1" x14ac:dyDescent="0.2">
      <c r="A47" s="439"/>
      <c r="B47" s="302" t="s">
        <v>594</v>
      </c>
      <c r="C47" s="240">
        <v>300000</v>
      </c>
      <c r="D47" s="21"/>
      <c r="E47" s="23"/>
      <c r="F47" s="24"/>
      <c r="G47" s="24"/>
    </row>
    <row r="48" spans="1:7" ht="13.5" customHeight="1" x14ac:dyDescent="0.2">
      <c r="A48" s="439"/>
      <c r="B48" s="302" t="s">
        <v>554</v>
      </c>
      <c r="C48" s="240">
        <v>1400000</v>
      </c>
      <c r="D48" s="21"/>
      <c r="E48" s="23"/>
      <c r="F48" s="24"/>
      <c r="G48" s="24"/>
    </row>
    <row r="49" spans="1:10" ht="13.5" customHeight="1" x14ac:dyDescent="0.2">
      <c r="A49" s="439"/>
      <c r="B49" s="302" t="s">
        <v>555</v>
      </c>
      <c r="C49" s="240">
        <v>6000000</v>
      </c>
      <c r="D49" s="21"/>
      <c r="E49" s="23"/>
      <c r="F49" s="24"/>
      <c r="G49" s="24"/>
    </row>
    <row r="50" spans="1:10" ht="13.5" customHeight="1" x14ac:dyDescent="0.2">
      <c r="A50" s="439"/>
      <c r="B50" s="302" t="s">
        <v>556</v>
      </c>
      <c r="C50" s="240">
        <v>7112000</v>
      </c>
      <c r="D50" s="21"/>
      <c r="E50" s="23"/>
      <c r="F50" s="24"/>
      <c r="G50" s="24"/>
    </row>
    <row r="51" spans="1:10" ht="13.5" customHeight="1" x14ac:dyDescent="0.2">
      <c r="A51" s="439"/>
      <c r="B51" s="302" t="s">
        <v>557</v>
      </c>
      <c r="C51" s="240">
        <v>1000000</v>
      </c>
      <c r="D51" s="21"/>
      <c r="E51" s="23"/>
      <c r="F51" s="24"/>
      <c r="G51" s="24"/>
    </row>
    <row r="52" spans="1:10" ht="13.5" customHeight="1" x14ac:dyDescent="0.2">
      <c r="A52" s="439"/>
      <c r="B52" s="302" t="s">
        <v>558</v>
      </c>
      <c r="C52" s="240">
        <v>5000000</v>
      </c>
      <c r="D52" s="21"/>
      <c r="E52" s="23"/>
      <c r="F52" s="24"/>
      <c r="G52" s="24"/>
    </row>
    <row r="53" spans="1:10" ht="13.5" customHeight="1" x14ac:dyDescent="0.2">
      <c r="A53" s="439"/>
      <c r="B53" s="302" t="s">
        <v>559</v>
      </c>
      <c r="C53" s="240">
        <v>9681865</v>
      </c>
      <c r="D53" s="21"/>
      <c r="E53" s="23"/>
      <c r="F53" s="24"/>
      <c r="G53" s="24"/>
    </row>
    <row r="54" spans="1:10" ht="13.5" customHeight="1" x14ac:dyDescent="0.2">
      <c r="A54" s="439"/>
      <c r="B54" s="302" t="s">
        <v>560</v>
      </c>
      <c r="C54" s="240">
        <v>3100000</v>
      </c>
      <c r="D54" s="21"/>
      <c r="E54" s="23"/>
      <c r="F54" s="24"/>
      <c r="G54" s="24"/>
      <c r="H54" s="24"/>
    </row>
    <row r="55" spans="1:10" ht="13.5" customHeight="1" x14ac:dyDescent="0.2">
      <c r="A55" s="439"/>
      <c r="B55" s="306" t="s">
        <v>561</v>
      </c>
      <c r="C55" s="240">
        <v>560000</v>
      </c>
      <c r="D55" s="21"/>
      <c r="E55" s="23"/>
      <c r="F55" s="24"/>
      <c r="G55" s="24"/>
      <c r="H55" s="24"/>
    </row>
    <row r="56" spans="1:10" ht="13.5" customHeight="1" x14ac:dyDescent="0.2">
      <c r="A56" s="439"/>
      <c r="B56" s="306" t="s">
        <v>562</v>
      </c>
      <c r="C56" s="240">
        <v>400000</v>
      </c>
      <c r="D56" s="21"/>
      <c r="E56" s="23"/>
      <c r="F56" s="24"/>
      <c r="G56" s="24"/>
      <c r="H56" s="24"/>
      <c r="I56" s="24"/>
      <c r="J56" s="24"/>
    </row>
    <row r="57" spans="1:10" ht="13.5" customHeight="1" x14ac:dyDescent="0.2">
      <c r="A57" s="439"/>
      <c r="B57" s="302" t="s">
        <v>563</v>
      </c>
      <c r="C57" s="240">
        <v>148000000</v>
      </c>
      <c r="D57" s="21"/>
      <c r="E57" s="25"/>
      <c r="F57" s="24"/>
      <c r="G57" s="24"/>
      <c r="H57" s="24"/>
      <c r="I57" s="24"/>
      <c r="J57" s="24"/>
    </row>
    <row r="58" spans="1:10" ht="13.5" customHeight="1" x14ac:dyDescent="0.2">
      <c r="A58" s="439"/>
      <c r="B58" s="302" t="s">
        <v>564</v>
      </c>
      <c r="C58" s="240">
        <v>1200000</v>
      </c>
      <c r="D58" s="21"/>
      <c r="E58" s="23"/>
      <c r="F58" s="24"/>
      <c r="G58" s="24"/>
      <c r="H58" s="24"/>
      <c r="I58" s="24"/>
      <c r="J58" s="24"/>
    </row>
    <row r="59" spans="1:10" ht="13.5" customHeight="1" x14ac:dyDescent="0.2">
      <c r="A59" s="439"/>
      <c r="B59" s="441" t="s">
        <v>565</v>
      </c>
      <c r="C59" s="442">
        <v>1000000</v>
      </c>
      <c r="D59" s="309"/>
      <c r="E59" s="23"/>
      <c r="F59" s="24"/>
      <c r="G59" s="24"/>
      <c r="H59" s="24"/>
      <c r="I59" s="24"/>
    </row>
    <row r="60" spans="1:10" ht="13.5" customHeight="1" x14ac:dyDescent="0.2">
      <c r="A60" s="439"/>
      <c r="B60" s="302" t="s">
        <v>566</v>
      </c>
      <c r="C60" s="240">
        <v>450000</v>
      </c>
      <c r="D60" s="21"/>
      <c r="E60" s="23"/>
      <c r="F60" s="24"/>
      <c r="G60" s="24"/>
      <c r="H60" s="24"/>
    </row>
    <row r="61" spans="1:10" ht="13.5" customHeight="1" x14ac:dyDescent="0.2">
      <c r="A61" s="439"/>
      <c r="B61" s="302" t="s">
        <v>567</v>
      </c>
      <c r="C61" s="240">
        <v>500000</v>
      </c>
      <c r="D61" s="21"/>
      <c r="E61" s="23"/>
      <c r="F61" s="24"/>
      <c r="G61" s="24"/>
      <c r="H61" s="24"/>
    </row>
    <row r="62" spans="1:10" ht="13.5" customHeight="1" x14ac:dyDescent="0.2">
      <c r="A62" s="439"/>
      <c r="B62" s="302" t="s">
        <v>568</v>
      </c>
      <c r="C62" s="240">
        <v>2000000</v>
      </c>
      <c r="D62" s="21"/>
      <c r="E62" s="23"/>
      <c r="F62" s="24"/>
      <c r="G62" s="24"/>
      <c r="H62" s="24"/>
    </row>
    <row r="63" spans="1:10" ht="13.5" customHeight="1" x14ac:dyDescent="0.2">
      <c r="A63" s="439"/>
      <c r="B63" s="302" t="s">
        <v>569</v>
      </c>
      <c r="C63" s="240">
        <v>3175000</v>
      </c>
      <c r="D63" s="21"/>
      <c r="E63" s="23"/>
      <c r="F63" s="24"/>
      <c r="G63" s="24"/>
      <c r="H63" s="24"/>
    </row>
    <row r="64" spans="1:10" ht="13.5" customHeight="1" x14ac:dyDescent="0.2">
      <c r="A64" s="439"/>
      <c r="B64" s="302" t="s">
        <v>484</v>
      </c>
      <c r="C64" s="240">
        <v>2500000</v>
      </c>
      <c r="D64" s="21"/>
      <c r="E64" s="23"/>
      <c r="F64" s="24"/>
      <c r="G64" s="24"/>
    </row>
    <row r="65" spans="1:7" ht="13.5" customHeight="1" x14ac:dyDescent="0.2">
      <c r="A65" s="439"/>
      <c r="B65" s="302" t="s">
        <v>513</v>
      </c>
      <c r="C65" s="240">
        <v>828619</v>
      </c>
      <c r="D65" s="21"/>
      <c r="E65" s="23"/>
      <c r="F65" s="24"/>
      <c r="G65" s="24"/>
    </row>
    <row r="66" spans="1:7" ht="28.5" customHeight="1" x14ac:dyDescent="0.2">
      <c r="A66" s="439"/>
      <c r="B66" s="443" t="s">
        <v>570</v>
      </c>
      <c r="C66" s="240">
        <v>3500000</v>
      </c>
      <c r="D66" s="21"/>
      <c r="E66" s="23"/>
      <c r="F66" s="24"/>
      <c r="G66" s="24"/>
    </row>
    <row r="67" spans="1:7" ht="13.5" customHeight="1" x14ac:dyDescent="0.2">
      <c r="A67" s="439"/>
      <c r="B67" s="302" t="s">
        <v>571</v>
      </c>
      <c r="C67" s="444">
        <v>450000</v>
      </c>
      <c r="D67" s="310"/>
      <c r="E67" s="23"/>
      <c r="F67" s="24"/>
      <c r="G67" s="24"/>
    </row>
    <row r="68" spans="1:7" ht="13.5" customHeight="1" x14ac:dyDescent="0.2">
      <c r="A68" s="439"/>
      <c r="B68" s="306" t="s">
        <v>572</v>
      </c>
      <c r="C68" s="442">
        <v>1800000</v>
      </c>
      <c r="D68" s="309"/>
      <c r="E68" s="23"/>
      <c r="F68" s="24"/>
      <c r="G68" s="24"/>
    </row>
    <row r="69" spans="1:7" ht="13.5" customHeight="1" x14ac:dyDescent="0.2">
      <c r="A69" s="439"/>
      <c r="B69" s="306" t="s">
        <v>573</v>
      </c>
      <c r="C69" s="442">
        <v>5000000</v>
      </c>
      <c r="D69" s="309"/>
      <c r="E69" s="23"/>
      <c r="F69" s="24"/>
      <c r="G69" s="24"/>
    </row>
    <row r="70" spans="1:7" ht="13.5" customHeight="1" x14ac:dyDescent="0.2">
      <c r="A70" s="439"/>
      <c r="B70" s="306" t="s">
        <v>574</v>
      </c>
      <c r="C70" s="442">
        <v>2000000</v>
      </c>
      <c r="D70" s="309"/>
      <c r="E70" s="23"/>
      <c r="F70" s="24"/>
      <c r="G70" s="24"/>
    </row>
    <row r="71" spans="1:7" s="305" customFormat="1" ht="13.5" customHeight="1" x14ac:dyDescent="0.2">
      <c r="A71" s="439"/>
      <c r="B71" s="302" t="s">
        <v>485</v>
      </c>
      <c r="C71" s="442">
        <v>4265929</v>
      </c>
      <c r="D71" s="309"/>
      <c r="E71" s="303"/>
      <c r="F71" s="304"/>
      <c r="G71" s="304"/>
    </row>
    <row r="72" spans="1:7" ht="13.5" customHeight="1" x14ac:dyDescent="0.2">
      <c r="A72" s="439"/>
      <c r="B72" s="306" t="s">
        <v>575</v>
      </c>
      <c r="C72" s="442">
        <v>26000000</v>
      </c>
      <c r="D72" s="309"/>
      <c r="E72" s="23"/>
      <c r="F72" s="24"/>
      <c r="G72" s="24"/>
    </row>
    <row r="73" spans="1:7" ht="13.5" customHeight="1" x14ac:dyDescent="0.2">
      <c r="A73" s="439"/>
      <c r="B73" s="306" t="s">
        <v>655</v>
      </c>
      <c r="C73" s="442">
        <v>18000000</v>
      </c>
      <c r="D73" s="309"/>
      <c r="E73" s="23"/>
      <c r="F73" s="24"/>
      <c r="G73" s="24"/>
    </row>
    <row r="74" spans="1:7" ht="13.5" customHeight="1" x14ac:dyDescent="0.2">
      <c r="A74" s="439"/>
      <c r="B74" s="302" t="s">
        <v>576</v>
      </c>
      <c r="C74" s="442">
        <v>1600000</v>
      </c>
      <c r="D74" s="309"/>
      <c r="E74" s="23"/>
      <c r="F74" s="24"/>
      <c r="G74" s="24"/>
    </row>
    <row r="75" spans="1:7" ht="13.5" customHeight="1" x14ac:dyDescent="0.2">
      <c r="A75" s="439"/>
      <c r="B75" s="306" t="s">
        <v>486</v>
      </c>
      <c r="C75" s="442">
        <v>1452461</v>
      </c>
      <c r="D75" s="309"/>
      <c r="E75" s="23"/>
      <c r="F75" s="24"/>
      <c r="G75" s="24"/>
    </row>
    <row r="76" spans="1:7" ht="13.5" customHeight="1" x14ac:dyDescent="0.2">
      <c r="A76" s="439"/>
      <c r="B76" s="306" t="s">
        <v>586</v>
      </c>
      <c r="C76" s="442">
        <v>25451866</v>
      </c>
      <c r="D76" s="309"/>
      <c r="E76" s="23"/>
      <c r="F76" s="24"/>
      <c r="G76" s="24"/>
    </row>
    <row r="77" spans="1:7" ht="13.5" customHeight="1" x14ac:dyDescent="0.2">
      <c r="A77" s="439"/>
      <c r="B77" s="306" t="s">
        <v>587</v>
      </c>
      <c r="C77" s="442">
        <v>81373186</v>
      </c>
      <c r="D77" s="309"/>
      <c r="E77" s="23"/>
      <c r="F77" s="24"/>
      <c r="G77" s="24"/>
    </row>
    <row r="78" spans="1:7" ht="13.5" customHeight="1" x14ac:dyDescent="0.2">
      <c r="A78" s="439"/>
      <c r="B78" s="306" t="s">
        <v>588</v>
      </c>
      <c r="C78" s="442">
        <v>10000000</v>
      </c>
      <c r="D78" s="309"/>
      <c r="E78" s="23"/>
      <c r="F78" s="24"/>
      <c r="G78" s="24"/>
    </row>
    <row r="79" spans="1:7" ht="13.5" customHeight="1" x14ac:dyDescent="0.2">
      <c r="A79" s="439"/>
      <c r="B79" s="441" t="s">
        <v>583</v>
      </c>
      <c r="C79" s="442">
        <v>1500000</v>
      </c>
      <c r="D79" s="309"/>
      <c r="E79" s="23"/>
      <c r="F79" s="24"/>
      <c r="G79" s="24"/>
    </row>
    <row r="80" spans="1:7" ht="13.5" customHeight="1" x14ac:dyDescent="0.2">
      <c r="A80" s="439"/>
      <c r="B80" s="441" t="s">
        <v>584</v>
      </c>
      <c r="C80" s="442">
        <v>1500000</v>
      </c>
      <c r="D80" s="309"/>
      <c r="E80" s="23"/>
      <c r="F80" s="24"/>
      <c r="G80" s="24"/>
    </row>
    <row r="81" spans="1:7" ht="13.5" customHeight="1" x14ac:dyDescent="0.2">
      <c r="A81" s="439"/>
      <c r="B81" s="436" t="s">
        <v>144</v>
      </c>
      <c r="C81" s="406">
        <f>SUM(C82:C87)</f>
        <v>36258675</v>
      </c>
      <c r="D81" s="311"/>
      <c r="E81" s="23"/>
    </row>
    <row r="82" spans="1:7" ht="13.5" customHeight="1" x14ac:dyDescent="0.2">
      <c r="A82" s="439"/>
      <c r="B82" s="413" t="s">
        <v>145</v>
      </c>
      <c r="C82" s="240">
        <f>'13. Hivatal'!D20</f>
        <v>2899410</v>
      </c>
      <c r="D82" s="312"/>
      <c r="E82" s="26"/>
    </row>
    <row r="83" spans="1:7" ht="13.5" customHeight="1" x14ac:dyDescent="0.2">
      <c r="A83" s="439"/>
      <c r="B83" s="413" t="s">
        <v>146</v>
      </c>
      <c r="C83" s="240">
        <f>'14. GAMESZ'!D20</f>
        <v>29058000</v>
      </c>
      <c r="D83" s="312"/>
      <c r="E83" s="26"/>
    </row>
    <row r="84" spans="1:7" ht="13.5" customHeight="1" x14ac:dyDescent="0.2">
      <c r="A84" s="439"/>
      <c r="B84" s="413" t="s">
        <v>147</v>
      </c>
      <c r="C84" s="240">
        <f>'15. Óvoda'!D20</f>
        <v>1300000</v>
      </c>
      <c r="D84" s="312"/>
      <c r="E84" s="26"/>
    </row>
    <row r="85" spans="1:7" ht="13.5" customHeight="1" x14ac:dyDescent="0.2">
      <c r="A85" s="439"/>
      <c r="B85" s="413" t="s">
        <v>148</v>
      </c>
      <c r="C85" s="240">
        <f>'16. Tourinform'!D20</f>
        <v>3001265</v>
      </c>
      <c r="D85" s="312"/>
      <c r="E85" s="27"/>
    </row>
    <row r="86" spans="1:7" ht="13.5" customHeight="1" x14ac:dyDescent="0.2">
      <c r="A86" s="439"/>
      <c r="B86" s="413" t="s">
        <v>149</v>
      </c>
      <c r="C86" s="240">
        <v>0</v>
      </c>
      <c r="D86" s="312"/>
      <c r="E86" s="26"/>
    </row>
    <row r="87" spans="1:7" ht="13.5" customHeight="1" x14ac:dyDescent="0.2">
      <c r="A87" s="439"/>
      <c r="B87" s="413" t="s">
        <v>150</v>
      </c>
      <c r="C87" s="240">
        <v>0</v>
      </c>
      <c r="D87" s="312"/>
      <c r="E87" s="26"/>
    </row>
    <row r="88" spans="1:7" ht="16.5" customHeight="1" x14ac:dyDescent="0.2">
      <c r="A88" s="439" t="s">
        <v>45</v>
      </c>
      <c r="B88" s="407" t="s">
        <v>151</v>
      </c>
      <c r="C88" s="406">
        <f>C89+C95</f>
        <v>14300000</v>
      </c>
      <c r="D88" s="308"/>
      <c r="E88" s="23"/>
      <c r="G88" s="28"/>
    </row>
    <row r="89" spans="1:7" ht="16.5" customHeight="1" x14ac:dyDescent="0.2">
      <c r="A89" s="439"/>
      <c r="B89" s="436" t="s">
        <v>152</v>
      </c>
      <c r="C89" s="406">
        <f>C91+C90</f>
        <v>14000000</v>
      </c>
      <c r="D89" s="308"/>
      <c r="E89" s="23"/>
      <c r="G89" s="28"/>
    </row>
    <row r="90" spans="1:7" ht="13.5" customHeight="1" x14ac:dyDescent="0.2">
      <c r="A90" s="439"/>
      <c r="B90" s="437" t="s">
        <v>153</v>
      </c>
      <c r="C90" s="406">
        <v>0</v>
      </c>
      <c r="D90" s="308"/>
      <c r="E90" s="23"/>
      <c r="G90" s="28"/>
    </row>
    <row r="91" spans="1:7" ht="13.5" customHeight="1" x14ac:dyDescent="0.2">
      <c r="A91" s="439"/>
      <c r="B91" s="437" t="s">
        <v>154</v>
      </c>
      <c r="C91" s="406">
        <f>SUM(C92:C94)</f>
        <v>14000000</v>
      </c>
      <c r="D91" s="308"/>
      <c r="E91" s="23"/>
      <c r="G91" s="28"/>
    </row>
    <row r="92" spans="1:7" s="6" customFormat="1" ht="13.5" customHeight="1" x14ac:dyDescent="0.2">
      <c r="A92" s="439"/>
      <c r="B92" s="306" t="s">
        <v>155</v>
      </c>
      <c r="C92" s="240">
        <v>7000000</v>
      </c>
      <c r="D92" s="313"/>
      <c r="E92" s="23"/>
      <c r="F92" s="29"/>
    </row>
    <row r="93" spans="1:7" s="6" customFormat="1" ht="13.5" customHeight="1" x14ac:dyDescent="0.2">
      <c r="A93" s="439"/>
      <c r="B93" s="306" t="s">
        <v>654</v>
      </c>
      <c r="C93" s="240">
        <v>5000000</v>
      </c>
      <c r="D93" s="313"/>
      <c r="E93" s="23"/>
      <c r="F93" s="29"/>
    </row>
    <row r="94" spans="1:7" s="6" customFormat="1" ht="13.5" customHeight="1" x14ac:dyDescent="0.2">
      <c r="A94" s="439"/>
      <c r="B94" s="441" t="s">
        <v>523</v>
      </c>
      <c r="C94" s="442">
        <v>2000000</v>
      </c>
      <c r="D94" s="309"/>
      <c r="E94" s="23"/>
      <c r="F94" s="29"/>
    </row>
    <row r="95" spans="1:7" s="6" customFormat="1" ht="13.5" customHeight="1" x14ac:dyDescent="0.2">
      <c r="A95" s="439"/>
      <c r="B95" s="436" t="s">
        <v>156</v>
      </c>
      <c r="C95" s="406">
        <f>SUM(C96:C96)</f>
        <v>300000</v>
      </c>
      <c r="D95" s="311"/>
      <c r="E95" s="23"/>
      <c r="F95" s="29"/>
    </row>
    <row r="96" spans="1:7" s="6" customFormat="1" ht="13.5" customHeight="1" x14ac:dyDescent="0.2">
      <c r="A96" s="439"/>
      <c r="B96" s="413" t="s">
        <v>145</v>
      </c>
      <c r="C96" s="240">
        <v>300000</v>
      </c>
      <c r="D96" s="312"/>
      <c r="E96" s="23"/>
      <c r="F96" s="29"/>
    </row>
    <row r="97" spans="1:6" s="6" customFormat="1" ht="13.5" customHeight="1" x14ac:dyDescent="0.2">
      <c r="A97" s="439" t="s">
        <v>47</v>
      </c>
      <c r="B97" s="407" t="s">
        <v>157</v>
      </c>
      <c r="C97" s="406">
        <f>C98+C101</f>
        <v>56370995</v>
      </c>
      <c r="D97" s="308"/>
      <c r="E97" s="23"/>
    </row>
    <row r="98" spans="1:6" s="6" customFormat="1" ht="13.5" customHeight="1" x14ac:dyDescent="0.2">
      <c r="A98" s="439"/>
      <c r="B98" s="436" t="s">
        <v>158</v>
      </c>
      <c r="C98" s="406">
        <f>SUM(C99:C100)</f>
        <v>47000000</v>
      </c>
      <c r="D98" s="308"/>
      <c r="E98" s="23"/>
    </row>
    <row r="99" spans="1:6" ht="26.1" customHeight="1" x14ac:dyDescent="0.2">
      <c r="A99" s="439"/>
      <c r="B99" s="445" t="s">
        <v>505</v>
      </c>
      <c r="C99" s="240">
        <v>7000000</v>
      </c>
      <c r="D99" s="21"/>
      <c r="E99" s="23"/>
    </row>
    <row r="100" spans="1:6" ht="14.1" customHeight="1" x14ac:dyDescent="0.2">
      <c r="A100" s="439"/>
      <c r="B100" s="445" t="s">
        <v>633</v>
      </c>
      <c r="C100" s="240">
        <v>40000000</v>
      </c>
      <c r="D100" s="21"/>
      <c r="E100" s="23"/>
    </row>
    <row r="101" spans="1:6" ht="14.1" customHeight="1" x14ac:dyDescent="0.2">
      <c r="A101" s="439"/>
      <c r="B101" s="446" t="s">
        <v>480</v>
      </c>
      <c r="C101" s="406">
        <f>SUM(C102:C105)</f>
        <v>9370995</v>
      </c>
      <c r="D101" s="308"/>
      <c r="E101" s="23"/>
    </row>
    <row r="102" spans="1:6" ht="14.1" customHeight="1" x14ac:dyDescent="0.2">
      <c r="A102" s="439"/>
      <c r="B102" s="324" t="s">
        <v>593</v>
      </c>
      <c r="C102" s="240">
        <v>135000</v>
      </c>
      <c r="D102" s="21"/>
      <c r="E102" s="23"/>
    </row>
    <row r="103" spans="1:6" ht="14.1" customHeight="1" x14ac:dyDescent="0.2">
      <c r="A103" s="439"/>
      <c r="B103" s="324" t="s">
        <v>635</v>
      </c>
      <c r="C103" s="240">
        <v>2000000</v>
      </c>
      <c r="D103" s="21"/>
      <c r="E103" s="23"/>
    </row>
    <row r="104" spans="1:6" ht="14.1" customHeight="1" x14ac:dyDescent="0.2">
      <c r="A104" s="439"/>
      <c r="B104" s="322" t="s">
        <v>636</v>
      </c>
      <c r="C104" s="240">
        <v>1000000</v>
      </c>
      <c r="D104" s="21"/>
      <c r="E104" s="23"/>
    </row>
    <row r="105" spans="1:6" ht="14.1" customHeight="1" x14ac:dyDescent="0.2">
      <c r="A105" s="439"/>
      <c r="B105" s="322" t="s">
        <v>649</v>
      </c>
      <c r="C105" s="240">
        <v>6235995</v>
      </c>
      <c r="D105" s="21"/>
      <c r="E105" s="394"/>
      <c r="F105" s="395"/>
    </row>
    <row r="106" spans="1:6" ht="16.5" customHeight="1" x14ac:dyDescent="0.2">
      <c r="A106" s="439" t="s">
        <v>50</v>
      </c>
      <c r="B106" s="411" t="s">
        <v>51</v>
      </c>
      <c r="C106" s="290">
        <v>0</v>
      </c>
      <c r="D106" s="314"/>
      <c r="E106" s="23"/>
      <c r="F106" s="25"/>
    </row>
    <row r="107" spans="1:6" ht="14.1" customHeight="1" x14ac:dyDescent="0.2">
      <c r="A107" s="439"/>
      <c r="B107" s="407" t="s">
        <v>52</v>
      </c>
      <c r="C107" s="292">
        <v>0</v>
      </c>
      <c r="D107" s="315"/>
      <c r="E107" s="23"/>
      <c r="F107" s="25"/>
    </row>
    <row r="108" spans="1:6" ht="14.1" customHeight="1" x14ac:dyDescent="0.2">
      <c r="A108" s="439"/>
      <c r="B108" s="407" t="s">
        <v>55</v>
      </c>
      <c r="C108" s="292">
        <v>0</v>
      </c>
      <c r="D108" s="315"/>
      <c r="E108" s="23"/>
      <c r="F108" s="25"/>
    </row>
    <row r="109" spans="1:6" ht="18" customHeight="1" x14ac:dyDescent="0.2">
      <c r="A109" s="439"/>
      <c r="B109" s="414" t="s">
        <v>159</v>
      </c>
      <c r="C109" s="290">
        <f>C30+C106</f>
        <v>956456371</v>
      </c>
      <c r="D109" s="314"/>
      <c r="E109" s="23"/>
      <c r="F109" s="25"/>
    </row>
    <row r="110" spans="1:6" x14ac:dyDescent="0.2">
      <c r="B110" s="4"/>
      <c r="C110" s="30"/>
      <c r="D110" s="30"/>
    </row>
    <row r="111" spans="1:6" x14ac:dyDescent="0.2">
      <c r="B111" s="31" t="s">
        <v>160</v>
      </c>
      <c r="C111" s="25">
        <f>C6-C109</f>
        <v>-767173791</v>
      </c>
      <c r="D111" s="25"/>
    </row>
    <row r="112" spans="1:6" x14ac:dyDescent="0.2">
      <c r="B112" s="31" t="s">
        <v>115</v>
      </c>
      <c r="C112" s="25">
        <f>'2.Műk.'!C72</f>
        <v>-46780297.599999905</v>
      </c>
      <c r="D112" s="25"/>
    </row>
    <row r="113" spans="2:4" x14ac:dyDescent="0.2">
      <c r="B113" s="23" t="s">
        <v>504</v>
      </c>
      <c r="C113" s="25">
        <v>813954089</v>
      </c>
      <c r="D113" s="25"/>
    </row>
    <row r="114" spans="2:4" x14ac:dyDescent="0.2">
      <c r="B114" s="23" t="s">
        <v>161</v>
      </c>
      <c r="C114" s="25">
        <f>SUM(C111:C113)</f>
        <v>0.40000009536743164</v>
      </c>
      <c r="D114" s="25"/>
    </row>
    <row r="116" spans="2:4" ht="15" x14ac:dyDescent="0.25">
      <c r="B116" s="297" t="s">
        <v>162</v>
      </c>
    </row>
    <row r="117" spans="2:4" ht="15" x14ac:dyDescent="0.2">
      <c r="B117" s="301" t="s">
        <v>577</v>
      </c>
    </row>
    <row r="118" spans="2:4" ht="15" x14ac:dyDescent="0.2">
      <c r="B118" s="301" t="s">
        <v>578</v>
      </c>
      <c r="C118" s="30"/>
      <c r="D118" s="30"/>
    </row>
    <row r="119" spans="2:4" ht="15" x14ac:dyDescent="0.2">
      <c r="B119" s="301" t="s">
        <v>579</v>
      </c>
    </row>
    <row r="120" spans="2:4" ht="15" x14ac:dyDescent="0.2">
      <c r="B120" s="301" t="s">
        <v>580</v>
      </c>
    </row>
    <row r="121" spans="2:4" ht="15" x14ac:dyDescent="0.2">
      <c r="B121" s="301" t="s">
        <v>581</v>
      </c>
    </row>
    <row r="122" spans="2:4" ht="15" x14ac:dyDescent="0.2">
      <c r="B122" s="301" t="s">
        <v>582</v>
      </c>
    </row>
    <row r="123" spans="2:4" x14ac:dyDescent="0.2">
      <c r="B123" s="298"/>
    </row>
    <row r="124" spans="2:4" x14ac:dyDescent="0.2">
      <c r="B124" s="298"/>
    </row>
    <row r="125" spans="2:4" x14ac:dyDescent="0.2">
      <c r="B125" s="298"/>
    </row>
    <row r="126" spans="2:4" x14ac:dyDescent="0.2">
      <c r="B126" s="298"/>
    </row>
    <row r="127" spans="2:4" x14ac:dyDescent="0.2">
      <c r="B127" s="298"/>
    </row>
    <row r="128" spans="2:4" x14ac:dyDescent="0.2">
      <c r="B128" s="298"/>
    </row>
    <row r="129" spans="2:2" x14ac:dyDescent="0.2">
      <c r="B129" s="298"/>
    </row>
  </sheetData>
  <sheetProtection selectLockedCells="1" selectUnlockedCells="1"/>
  <mergeCells count="2">
    <mergeCell ref="B2:C2"/>
    <mergeCell ref="B3:C3"/>
  </mergeCells>
  <pageMargins left="0.39370078740157483" right="0" top="0.15748031496062992" bottom="0.15748031496062992" header="0.51181102362204722" footer="0.51181102362204722"/>
  <pageSetup paperSize="9" scale="70" firstPageNumber="0" orientation="portrait" horizontalDpi="300" verticalDpi="300" r:id="rId1"/>
  <headerFooter alignWithMargins="0"/>
  <rowBreaks count="1" manualBreakCount="1">
    <brk id="80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view="pageBreakPreview" topLeftCell="A13" workbookViewId="0">
      <selection activeCell="B48" sqref="B48"/>
    </sheetView>
  </sheetViews>
  <sheetFormatPr defaultColWidth="0" defaultRowHeight="12.75" x14ac:dyDescent="0.2"/>
  <cols>
    <col min="1" max="1" width="2.85546875" customWidth="1"/>
    <col min="2" max="2" width="97" customWidth="1"/>
    <col min="3" max="3" width="16" customWidth="1"/>
    <col min="4" max="219" width="9.140625" customWidth="1"/>
  </cols>
  <sheetData>
    <row r="1" spans="1:3" ht="15.75" customHeight="1" x14ac:dyDescent="0.2">
      <c r="B1" s="32"/>
      <c r="C1" s="16" t="s">
        <v>163</v>
      </c>
    </row>
    <row r="2" spans="1:3" ht="15.75" x14ac:dyDescent="0.2">
      <c r="B2" s="448" t="s">
        <v>164</v>
      </c>
      <c r="C2" s="448"/>
    </row>
    <row r="3" spans="1:3" ht="15.75" x14ac:dyDescent="0.25">
      <c r="B3" s="447" t="s">
        <v>528</v>
      </c>
      <c r="C3" s="447"/>
    </row>
    <row r="4" spans="1:3" x14ac:dyDescent="0.2">
      <c r="B4" s="32"/>
      <c r="C4" s="33"/>
    </row>
    <row r="5" spans="1:3" ht="16.5" customHeight="1" x14ac:dyDescent="0.2">
      <c r="B5" s="6"/>
      <c r="C5" s="34" t="s">
        <v>540</v>
      </c>
    </row>
    <row r="6" spans="1:3" ht="33.6" customHeight="1" x14ac:dyDescent="0.2">
      <c r="A6" s="316"/>
      <c r="B6" s="317" t="s">
        <v>165</v>
      </c>
      <c r="C6" s="318" t="s">
        <v>525</v>
      </c>
    </row>
    <row r="7" spans="1:3" x14ac:dyDescent="0.2">
      <c r="A7" s="319">
        <v>1</v>
      </c>
      <c r="B7" s="320" t="s">
        <v>166</v>
      </c>
      <c r="C7" s="321">
        <v>7000000</v>
      </c>
    </row>
    <row r="8" spans="1:3" x14ac:dyDescent="0.2">
      <c r="A8" s="319">
        <v>2</v>
      </c>
      <c r="B8" s="320" t="s">
        <v>167</v>
      </c>
      <c r="C8" s="321"/>
    </row>
    <row r="9" spans="1:3" x14ac:dyDescent="0.2">
      <c r="A9" s="319">
        <v>3</v>
      </c>
      <c r="B9" s="322" t="s">
        <v>173</v>
      </c>
      <c r="C9" s="323">
        <v>50000</v>
      </c>
    </row>
    <row r="10" spans="1:3" x14ac:dyDescent="0.2">
      <c r="A10" s="319">
        <v>4</v>
      </c>
      <c r="B10" s="322" t="s">
        <v>172</v>
      </c>
      <c r="C10" s="323">
        <v>150000</v>
      </c>
    </row>
    <row r="11" spans="1:3" x14ac:dyDescent="0.2">
      <c r="A11" s="319">
        <v>5</v>
      </c>
      <c r="B11" s="324" t="s">
        <v>168</v>
      </c>
      <c r="C11" s="321">
        <v>150000</v>
      </c>
    </row>
    <row r="12" spans="1:3" x14ac:dyDescent="0.2">
      <c r="A12" s="319">
        <v>6</v>
      </c>
      <c r="B12" s="322" t="s">
        <v>478</v>
      </c>
      <c r="C12" s="323">
        <v>150000</v>
      </c>
    </row>
    <row r="13" spans="1:3" x14ac:dyDescent="0.2">
      <c r="A13" s="319">
        <v>7</v>
      </c>
      <c r="B13" s="324" t="s">
        <v>170</v>
      </c>
      <c r="C13" s="321">
        <v>200000</v>
      </c>
    </row>
    <row r="14" spans="1:3" x14ac:dyDescent="0.2">
      <c r="A14" s="319">
        <v>8</v>
      </c>
      <c r="B14" s="324" t="s">
        <v>169</v>
      </c>
      <c r="C14" s="321">
        <v>100000</v>
      </c>
    </row>
    <row r="15" spans="1:3" x14ac:dyDescent="0.2">
      <c r="A15" s="319">
        <v>9</v>
      </c>
      <c r="B15" s="324" t="s">
        <v>538</v>
      </c>
      <c r="C15" s="321">
        <v>150000</v>
      </c>
    </row>
    <row r="16" spans="1:3" x14ac:dyDescent="0.2">
      <c r="A16" s="319">
        <v>10</v>
      </c>
      <c r="B16" s="324" t="s">
        <v>483</v>
      </c>
      <c r="C16" s="321">
        <v>500000</v>
      </c>
    </row>
    <row r="17" spans="1:3" x14ac:dyDescent="0.2">
      <c r="A17" s="319">
        <v>11</v>
      </c>
      <c r="B17" s="322" t="s">
        <v>171</v>
      </c>
      <c r="C17" s="323">
        <v>1900000</v>
      </c>
    </row>
    <row r="18" spans="1:3" x14ac:dyDescent="0.2">
      <c r="A18" s="319">
        <v>12</v>
      </c>
      <c r="B18" s="320" t="s">
        <v>544</v>
      </c>
      <c r="C18" s="323"/>
    </row>
    <row r="19" spans="1:3" x14ac:dyDescent="0.2">
      <c r="A19" s="319">
        <v>13</v>
      </c>
      <c r="B19" s="324" t="s">
        <v>532</v>
      </c>
      <c r="C19" s="323">
        <v>100000</v>
      </c>
    </row>
    <row r="20" spans="1:3" x14ac:dyDescent="0.2">
      <c r="A20" s="319">
        <v>14</v>
      </c>
      <c r="B20" s="324" t="s">
        <v>477</v>
      </c>
      <c r="C20" s="323">
        <v>200000</v>
      </c>
    </row>
    <row r="21" spans="1:3" x14ac:dyDescent="0.2">
      <c r="A21" s="319">
        <v>15</v>
      </c>
      <c r="B21" s="322" t="s">
        <v>531</v>
      </c>
      <c r="C21" s="323">
        <v>120000</v>
      </c>
    </row>
    <row r="22" spans="1:3" x14ac:dyDescent="0.2">
      <c r="A22" s="319">
        <v>16</v>
      </c>
      <c r="B22" s="324" t="s">
        <v>175</v>
      </c>
      <c r="C22" s="323">
        <v>100000</v>
      </c>
    </row>
    <row r="23" spans="1:3" x14ac:dyDescent="0.2">
      <c r="A23" s="319">
        <v>17</v>
      </c>
      <c r="B23" s="324" t="s">
        <v>176</v>
      </c>
      <c r="C23" s="323">
        <v>500000</v>
      </c>
    </row>
    <row r="24" spans="1:3" x14ac:dyDescent="0.2">
      <c r="A24" s="319">
        <v>18</v>
      </c>
      <c r="B24" s="325" t="s">
        <v>533</v>
      </c>
      <c r="C24" s="323">
        <v>600000</v>
      </c>
    </row>
    <row r="25" spans="1:3" x14ac:dyDescent="0.2">
      <c r="A25" s="319">
        <v>19</v>
      </c>
      <c r="B25" s="324" t="s">
        <v>174</v>
      </c>
      <c r="C25" s="323">
        <v>150000</v>
      </c>
    </row>
    <row r="26" spans="1:3" ht="12.75" customHeight="1" x14ac:dyDescent="0.2">
      <c r="A26" s="319">
        <v>20</v>
      </c>
      <c r="B26" s="324" t="s">
        <v>530</v>
      </c>
      <c r="C26" s="323">
        <v>500000</v>
      </c>
    </row>
    <row r="27" spans="1:3" x14ac:dyDescent="0.2">
      <c r="A27" s="319">
        <v>21</v>
      </c>
      <c r="B27" s="324" t="s">
        <v>535</v>
      </c>
      <c r="C27" s="323">
        <v>450000</v>
      </c>
    </row>
    <row r="28" spans="1:3" x14ac:dyDescent="0.2">
      <c r="A28" s="319">
        <v>22</v>
      </c>
      <c r="B28" s="322" t="s">
        <v>536</v>
      </c>
      <c r="C28" s="323">
        <v>100000</v>
      </c>
    </row>
    <row r="29" spans="1:3" x14ac:dyDescent="0.2">
      <c r="A29" s="319">
        <v>23</v>
      </c>
      <c r="B29" s="322" t="s">
        <v>479</v>
      </c>
      <c r="C29" s="323">
        <v>600000</v>
      </c>
    </row>
    <row r="30" spans="1:3" x14ac:dyDescent="0.2">
      <c r="A30" s="319">
        <v>24</v>
      </c>
      <c r="B30" s="322" t="s">
        <v>537</v>
      </c>
      <c r="C30" s="323">
        <v>100000</v>
      </c>
    </row>
    <row r="31" spans="1:3" x14ac:dyDescent="0.2">
      <c r="A31" s="319">
        <v>25</v>
      </c>
      <c r="B31" s="324" t="s">
        <v>529</v>
      </c>
      <c r="C31" s="323">
        <v>600000</v>
      </c>
    </row>
    <row r="32" spans="1:3" x14ac:dyDescent="0.2">
      <c r="A32" s="319">
        <v>26</v>
      </c>
      <c r="B32" s="324" t="s">
        <v>539</v>
      </c>
      <c r="C32" s="323">
        <v>600000</v>
      </c>
    </row>
    <row r="33" spans="1:3" x14ac:dyDescent="0.2">
      <c r="A33" s="319">
        <v>27</v>
      </c>
      <c r="B33" s="324" t="s">
        <v>177</v>
      </c>
      <c r="C33" s="323">
        <v>900000</v>
      </c>
    </row>
    <row r="34" spans="1:3" x14ac:dyDescent="0.2">
      <c r="A34" s="319">
        <v>28</v>
      </c>
      <c r="B34" s="326" t="s">
        <v>534</v>
      </c>
      <c r="C34" s="323">
        <v>100000</v>
      </c>
    </row>
    <row r="35" spans="1:3" x14ac:dyDescent="0.2">
      <c r="A35" s="319">
        <v>29</v>
      </c>
      <c r="B35" s="326" t="s">
        <v>634</v>
      </c>
      <c r="C35" s="323">
        <v>200000</v>
      </c>
    </row>
    <row r="36" spans="1:3" x14ac:dyDescent="0.2">
      <c r="A36" s="319">
        <v>30</v>
      </c>
      <c r="B36" s="299" t="s">
        <v>545</v>
      </c>
      <c r="C36" s="323">
        <v>100000</v>
      </c>
    </row>
    <row r="37" spans="1:3" x14ac:dyDescent="0.2">
      <c r="A37" s="319">
        <v>31</v>
      </c>
      <c r="B37" s="300" t="s">
        <v>546</v>
      </c>
      <c r="C37" s="323">
        <v>100000</v>
      </c>
    </row>
    <row r="38" spans="1:3" x14ac:dyDescent="0.2">
      <c r="A38" s="319">
        <v>32</v>
      </c>
      <c r="B38" s="327" t="s">
        <v>178</v>
      </c>
      <c r="C38" s="323">
        <v>100000</v>
      </c>
    </row>
    <row r="39" spans="1:3" x14ac:dyDescent="0.2">
      <c r="A39" s="319">
        <v>33</v>
      </c>
      <c r="B39" s="328" t="s">
        <v>179</v>
      </c>
      <c r="C39" s="321">
        <v>250000</v>
      </c>
    </row>
    <row r="40" spans="1:3" x14ac:dyDescent="0.2">
      <c r="A40" s="319">
        <v>34</v>
      </c>
      <c r="B40" s="328" t="s">
        <v>541</v>
      </c>
      <c r="C40" s="321">
        <v>500000</v>
      </c>
    </row>
    <row r="41" spans="1:3" ht="12" customHeight="1" x14ac:dyDescent="0.2">
      <c r="A41" s="319">
        <v>35</v>
      </c>
      <c r="B41" s="328" t="s">
        <v>547</v>
      </c>
      <c r="C41" s="321">
        <v>250000</v>
      </c>
    </row>
    <row r="42" spans="1:3" ht="12.75" customHeight="1" x14ac:dyDescent="0.2">
      <c r="A42" s="319">
        <v>36</v>
      </c>
      <c r="B42" s="329" t="s">
        <v>180</v>
      </c>
      <c r="C42" s="330">
        <v>250000</v>
      </c>
    </row>
    <row r="43" spans="1:3" x14ac:dyDescent="0.2">
      <c r="A43" s="319">
        <v>37</v>
      </c>
      <c r="B43" s="326" t="s">
        <v>181</v>
      </c>
      <c r="C43" s="331">
        <v>204000</v>
      </c>
    </row>
    <row r="44" spans="1:3" x14ac:dyDescent="0.2">
      <c r="A44" s="319">
        <v>38</v>
      </c>
      <c r="B44" s="326" t="s">
        <v>542</v>
      </c>
      <c r="C44" s="331">
        <v>700000</v>
      </c>
    </row>
    <row r="45" spans="1:3" x14ac:dyDescent="0.2">
      <c r="A45" s="319">
        <v>39</v>
      </c>
      <c r="B45" s="326" t="s">
        <v>543</v>
      </c>
      <c r="C45" s="331">
        <v>1128500</v>
      </c>
    </row>
    <row r="46" spans="1:3" x14ac:dyDescent="0.2">
      <c r="A46" s="319">
        <v>40</v>
      </c>
      <c r="B46" s="326" t="s">
        <v>627</v>
      </c>
      <c r="C46" s="331">
        <v>2700000</v>
      </c>
    </row>
    <row r="47" spans="1:3" ht="17.100000000000001" customHeight="1" x14ac:dyDescent="0.2">
      <c r="A47" s="332"/>
      <c r="B47" s="333" t="s">
        <v>182</v>
      </c>
      <c r="C47" s="334">
        <f>SUM(C7:C46)</f>
        <v>22552500</v>
      </c>
    </row>
    <row r="48" spans="1:3" ht="17.100000000000001" customHeight="1" x14ac:dyDescent="0.2">
      <c r="A48" s="221"/>
      <c r="B48" s="396"/>
      <c r="C48" s="222"/>
    </row>
    <row r="49" spans="1:3" x14ac:dyDescent="0.2">
      <c r="C49" s="34" t="s">
        <v>2</v>
      </c>
    </row>
    <row r="50" spans="1:3" ht="24" customHeight="1" x14ac:dyDescent="0.2">
      <c r="A50" s="218"/>
      <c r="B50" s="220" t="s">
        <v>475</v>
      </c>
      <c r="C50" s="35" t="s">
        <v>476</v>
      </c>
    </row>
    <row r="51" spans="1:3" x14ac:dyDescent="0.2">
      <c r="A51" s="216">
        <v>1</v>
      </c>
      <c r="B51" s="223" t="s">
        <v>468</v>
      </c>
      <c r="C51" s="216">
        <v>0</v>
      </c>
    </row>
    <row r="52" spans="1:3" x14ac:dyDescent="0.2">
      <c r="A52" s="216">
        <v>2</v>
      </c>
      <c r="B52" s="223" t="s">
        <v>469</v>
      </c>
      <c r="C52" s="216">
        <v>0</v>
      </c>
    </row>
    <row r="53" spans="1:3" x14ac:dyDescent="0.2">
      <c r="A53" s="216">
        <v>3</v>
      </c>
      <c r="B53" s="223" t="s">
        <v>470</v>
      </c>
      <c r="C53" s="217">
        <v>0</v>
      </c>
    </row>
    <row r="54" spans="1:3" x14ac:dyDescent="0.2">
      <c r="A54" s="216">
        <v>4</v>
      </c>
      <c r="B54" s="223" t="s">
        <v>471</v>
      </c>
      <c r="C54" s="216">
        <v>0</v>
      </c>
    </row>
    <row r="55" spans="1:3" x14ac:dyDescent="0.2">
      <c r="A55" s="216">
        <v>5</v>
      </c>
      <c r="B55" s="223" t="s">
        <v>472</v>
      </c>
      <c r="C55" s="217">
        <v>0</v>
      </c>
    </row>
    <row r="56" spans="1:3" x14ac:dyDescent="0.2">
      <c r="A56" s="216">
        <v>6</v>
      </c>
      <c r="B56" s="219" t="s">
        <v>473</v>
      </c>
      <c r="C56" s="216">
        <v>0</v>
      </c>
    </row>
    <row r="57" spans="1:3" x14ac:dyDescent="0.2">
      <c r="A57" s="216">
        <v>7</v>
      </c>
      <c r="B57" s="219" t="s">
        <v>474</v>
      </c>
      <c r="C57" s="216">
        <v>0</v>
      </c>
    </row>
  </sheetData>
  <sheetProtection selectLockedCells="1" selectUnlockedCells="1"/>
  <mergeCells count="2">
    <mergeCell ref="B2:C2"/>
    <mergeCell ref="B3:C3"/>
  </mergeCells>
  <pageMargins left="0.39370078740157483" right="0.15748031496062992" top="0.15748031496062992" bottom="0.15748031496062992" header="0.51181102362204722" footer="0.51181102362204722"/>
  <pageSetup paperSize="9" scale="80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view="pageBreakPreview" zoomScaleSheetLayoutView="100" workbookViewId="0">
      <selection activeCell="L45" sqref="L45"/>
    </sheetView>
  </sheetViews>
  <sheetFormatPr defaultColWidth="11.5703125" defaultRowHeight="12.75" x14ac:dyDescent="0.2"/>
  <cols>
    <col min="1" max="1" width="39.28515625" bestFit="1" customWidth="1"/>
    <col min="2" max="2" width="12.42578125" bestFit="1" customWidth="1"/>
    <col min="3" max="3" width="11.5703125" bestFit="1" customWidth="1"/>
    <col min="4" max="5" width="10.85546875" bestFit="1" customWidth="1"/>
    <col min="6" max="6" width="14" bestFit="1" customWidth="1"/>
    <col min="7" max="7" width="10.85546875" bestFit="1" customWidth="1"/>
    <col min="8" max="8" width="12.42578125" bestFit="1" customWidth="1"/>
    <col min="9" max="9" width="10.42578125" style="1" customWidth="1"/>
    <col min="10" max="10" width="10.140625" bestFit="1" customWidth="1"/>
    <col min="11" max="255" width="9.140625" customWidth="1"/>
  </cols>
  <sheetData>
    <row r="1" spans="1:9" x14ac:dyDescent="0.2">
      <c r="A1" s="15"/>
      <c r="B1" s="15"/>
      <c r="C1" s="15"/>
      <c r="D1" s="15"/>
      <c r="E1" s="15"/>
      <c r="F1" s="15"/>
      <c r="G1" s="15"/>
      <c r="H1" s="36" t="s">
        <v>183</v>
      </c>
    </row>
    <row r="2" spans="1:9" ht="27.75" customHeight="1" x14ac:dyDescent="0.2">
      <c r="A2" s="449" t="s">
        <v>595</v>
      </c>
      <c r="B2" s="449"/>
      <c r="C2" s="449"/>
      <c r="D2" s="449"/>
      <c r="E2" s="449"/>
      <c r="F2" s="449"/>
      <c r="G2" s="449"/>
      <c r="H2" s="449"/>
    </row>
    <row r="3" spans="1:9" x14ac:dyDescent="0.2">
      <c r="A3" s="15"/>
      <c r="B3" s="15"/>
      <c r="C3" s="15"/>
      <c r="D3" s="15"/>
      <c r="E3" s="15"/>
      <c r="F3" s="15"/>
      <c r="G3" s="15"/>
      <c r="H3" s="36" t="s">
        <v>596</v>
      </c>
    </row>
    <row r="4" spans="1:9" ht="12.75" customHeight="1" x14ac:dyDescent="0.2">
      <c r="A4" s="450" t="s">
        <v>184</v>
      </c>
      <c r="B4" s="451" t="s">
        <v>185</v>
      </c>
      <c r="C4" s="452" t="s">
        <v>186</v>
      </c>
      <c r="D4" s="452"/>
      <c r="E4" s="452"/>
      <c r="F4" s="452"/>
      <c r="G4" s="451" t="s">
        <v>187</v>
      </c>
      <c r="H4" s="451" t="s">
        <v>188</v>
      </c>
      <c r="I4" s="13"/>
    </row>
    <row r="5" spans="1:9" ht="30.75" customHeight="1" x14ac:dyDescent="0.2">
      <c r="A5" s="450"/>
      <c r="B5" s="451"/>
      <c r="C5" s="37" t="s">
        <v>189</v>
      </c>
      <c r="D5" s="37" t="s">
        <v>190</v>
      </c>
      <c r="E5" s="37" t="s">
        <v>191</v>
      </c>
      <c r="F5" s="37" t="s">
        <v>192</v>
      </c>
      <c r="G5" s="451"/>
      <c r="H5" s="451"/>
      <c r="I5" s="13"/>
    </row>
    <row r="6" spans="1:9" ht="12.75" customHeight="1" x14ac:dyDescent="0.2">
      <c r="A6" s="38" t="s">
        <v>193</v>
      </c>
      <c r="B6" s="39"/>
      <c r="C6" s="40"/>
      <c r="D6" s="40"/>
      <c r="E6" s="40"/>
      <c r="F6" s="40"/>
      <c r="G6" s="39"/>
      <c r="H6" s="39"/>
      <c r="I6" s="13"/>
    </row>
    <row r="7" spans="1:9" ht="13.5" customHeight="1" x14ac:dyDescent="0.2">
      <c r="A7" s="41" t="s">
        <v>626</v>
      </c>
      <c r="B7" s="39">
        <f>'2.Műk.'!C8-'2.Műk.'!C34</f>
        <v>379943737</v>
      </c>
      <c r="C7" s="40">
        <v>0</v>
      </c>
      <c r="D7" s="40">
        <f>'2.Műk.'!C34</f>
        <v>3870000</v>
      </c>
      <c r="E7" s="40">
        <v>0</v>
      </c>
      <c r="F7" s="40">
        <v>0</v>
      </c>
      <c r="G7" s="39">
        <f>SUM(C7:F7)</f>
        <v>3870000</v>
      </c>
      <c r="H7" s="39">
        <f>B7+G7</f>
        <v>383813737</v>
      </c>
      <c r="I7" s="13"/>
    </row>
    <row r="8" spans="1:9" ht="15" customHeight="1" x14ac:dyDescent="0.2">
      <c r="A8" s="38" t="s">
        <v>194</v>
      </c>
      <c r="B8" s="39"/>
      <c r="C8" s="40"/>
      <c r="D8" s="40"/>
      <c r="E8" s="40"/>
      <c r="F8" s="40"/>
      <c r="G8" s="39"/>
      <c r="H8" s="39"/>
      <c r="I8" s="13"/>
    </row>
    <row r="9" spans="1:9" ht="13.5" customHeight="1" x14ac:dyDescent="0.2">
      <c r="A9" s="41" t="s">
        <v>626</v>
      </c>
      <c r="B9" s="42">
        <f>'2.Műk.'!C36-'2.Műk.'!C46</f>
        <v>518200000</v>
      </c>
      <c r="C9" s="42">
        <f>'2.Műk.'!C46</f>
        <v>900000</v>
      </c>
      <c r="D9" s="42">
        <v>0</v>
      </c>
      <c r="E9" s="42">
        <v>0</v>
      </c>
      <c r="F9" s="42">
        <v>0</v>
      </c>
      <c r="G9" s="39">
        <f>SUM(C9:F9)</f>
        <v>900000</v>
      </c>
      <c r="H9" s="39">
        <f>B9+G9</f>
        <v>519100000</v>
      </c>
      <c r="I9" s="13"/>
    </row>
    <row r="10" spans="1:9" ht="13.5" customHeight="1" x14ac:dyDescent="0.2">
      <c r="A10" s="43" t="s">
        <v>195</v>
      </c>
      <c r="B10" s="44"/>
      <c r="C10" s="42"/>
      <c r="D10" s="44"/>
      <c r="E10" s="42"/>
      <c r="F10" s="42"/>
      <c r="G10" s="39"/>
      <c r="H10" s="39"/>
      <c r="I10" s="13"/>
    </row>
    <row r="11" spans="1:9" ht="13.5" customHeight="1" x14ac:dyDescent="0.2">
      <c r="A11" s="41" t="s">
        <v>626</v>
      </c>
      <c r="B11" s="44">
        <v>111729000</v>
      </c>
      <c r="C11" s="42">
        <v>1045000</v>
      </c>
      <c r="D11" s="42">
        <v>17135000</v>
      </c>
      <c r="E11" s="42">
        <v>2921000</v>
      </c>
      <c r="F11" s="42">
        <v>8500000</v>
      </c>
      <c r="G11" s="39">
        <f>SUM(C11:F11)</f>
        <v>29601000</v>
      </c>
      <c r="H11" s="39">
        <f>B11+G11</f>
        <v>141330000</v>
      </c>
      <c r="I11" s="13"/>
    </row>
    <row r="12" spans="1:9" ht="13.5" customHeight="1" x14ac:dyDescent="0.2">
      <c r="A12" s="43" t="s">
        <v>196</v>
      </c>
      <c r="B12" s="44"/>
      <c r="C12" s="42"/>
      <c r="D12" s="42"/>
      <c r="E12" s="42"/>
      <c r="F12" s="42"/>
      <c r="G12" s="39"/>
      <c r="H12" s="39"/>
      <c r="I12" s="13"/>
    </row>
    <row r="13" spans="1:9" ht="13.5" customHeight="1" x14ac:dyDescent="0.2">
      <c r="A13" s="41" t="s">
        <v>626</v>
      </c>
      <c r="B13" s="44">
        <f>'2.Műk.'!C48</f>
        <v>25000000</v>
      </c>
      <c r="C13" s="42">
        <v>0</v>
      </c>
      <c r="D13" s="42">
        <v>0</v>
      </c>
      <c r="E13" s="42">
        <v>0</v>
      </c>
      <c r="F13" s="42">
        <v>0</v>
      </c>
      <c r="G13" s="39">
        <f>SUM(C13:F13)</f>
        <v>0</v>
      </c>
      <c r="H13" s="39">
        <f>B13+G13</f>
        <v>25000000</v>
      </c>
      <c r="I13" s="13"/>
    </row>
    <row r="14" spans="1:9" ht="13.5" customHeight="1" x14ac:dyDescent="0.2">
      <c r="A14" s="45" t="s">
        <v>197</v>
      </c>
      <c r="B14" s="44"/>
      <c r="C14" s="42"/>
      <c r="D14" s="42"/>
      <c r="E14" s="42"/>
      <c r="F14" s="42"/>
      <c r="G14" s="39"/>
      <c r="H14" s="39"/>
      <c r="I14" s="13"/>
    </row>
    <row r="15" spans="1:9" ht="13.5" customHeight="1" x14ac:dyDescent="0.2">
      <c r="A15" s="41" t="s">
        <v>626</v>
      </c>
      <c r="B15" s="44">
        <f>'3.Felh.'!C7+'3.Felh.'!C15+'3.Felh.'!C21</f>
        <v>189282580</v>
      </c>
      <c r="C15" s="42">
        <v>0</v>
      </c>
      <c r="D15" s="42">
        <v>0</v>
      </c>
      <c r="E15" s="42">
        <v>0</v>
      </c>
      <c r="F15" s="42">
        <v>0</v>
      </c>
      <c r="G15" s="39">
        <f>SUM(C15:F15)</f>
        <v>0</v>
      </c>
      <c r="H15" s="39">
        <f>B15+G15</f>
        <v>189282580</v>
      </c>
      <c r="I15" s="13"/>
    </row>
    <row r="16" spans="1:9" ht="15.75" customHeight="1" x14ac:dyDescent="0.2">
      <c r="A16" s="45" t="s">
        <v>198</v>
      </c>
      <c r="B16" s="44"/>
      <c r="C16" s="42"/>
      <c r="D16" s="42"/>
      <c r="E16" s="42"/>
      <c r="F16" s="42"/>
      <c r="G16" s="39"/>
      <c r="H16" s="39"/>
      <c r="I16" s="11"/>
    </row>
    <row r="17" spans="1:10" ht="14.25" customHeight="1" x14ac:dyDescent="0.2">
      <c r="A17" s="41" t="s">
        <v>626</v>
      </c>
      <c r="B17" s="236">
        <f>B19+B21</f>
        <v>808623469</v>
      </c>
      <c r="C17" s="236">
        <f>C19+C21</f>
        <v>164301783</v>
      </c>
      <c r="D17" s="236">
        <f>D19+D21</f>
        <v>428616000</v>
      </c>
      <c r="E17" s="236">
        <f>E19+E21</f>
        <v>99942005</v>
      </c>
      <c r="F17" s="236">
        <f>F19+F21</f>
        <v>73499772</v>
      </c>
      <c r="G17" s="237">
        <f>SUM(C17:F17)</f>
        <v>766359560</v>
      </c>
      <c r="H17" s="237">
        <f>B17+G17</f>
        <v>1574983029</v>
      </c>
      <c r="I17" s="13"/>
    </row>
    <row r="18" spans="1:10" ht="14.25" customHeight="1" x14ac:dyDescent="0.2">
      <c r="A18" s="249" t="s">
        <v>199</v>
      </c>
      <c r="B18" s="250"/>
      <c r="C18" s="239"/>
      <c r="D18" s="239"/>
      <c r="E18" s="239"/>
      <c r="F18" s="239"/>
      <c r="G18" s="242"/>
      <c r="H18" s="240"/>
      <c r="I18" s="13"/>
      <c r="J18" s="24"/>
    </row>
    <row r="19" spans="1:10" ht="14.25" customHeight="1" x14ac:dyDescent="0.2">
      <c r="A19" s="41" t="s">
        <v>626</v>
      </c>
      <c r="B19" s="250">
        <v>808623469</v>
      </c>
      <c r="C19" s="239">
        <v>3978508</v>
      </c>
      <c r="D19" s="239">
        <v>918898</v>
      </c>
      <c r="E19" s="239">
        <v>21294</v>
      </c>
      <c r="F19" s="239">
        <v>411920</v>
      </c>
      <c r="G19" s="243">
        <f>SUM(C19:F19)</f>
        <v>5330620</v>
      </c>
      <c r="H19" s="241">
        <f>B19+G19</f>
        <v>813954089</v>
      </c>
      <c r="I19" s="13"/>
    </row>
    <row r="20" spans="1:10" ht="14.25" customHeight="1" x14ac:dyDescent="0.2">
      <c r="A20" s="249" t="s">
        <v>200</v>
      </c>
      <c r="B20" s="250"/>
      <c r="C20" s="239"/>
      <c r="D20" s="239"/>
      <c r="E20" s="239"/>
      <c r="F20" s="239"/>
      <c r="G20" s="242"/>
      <c r="H20" s="240"/>
      <c r="I20" s="13"/>
    </row>
    <row r="21" spans="1:10" ht="14.25" customHeight="1" x14ac:dyDescent="0.2">
      <c r="A21" s="41" t="s">
        <v>626</v>
      </c>
      <c r="B21" s="250"/>
      <c r="C21" s="239">
        <v>160323275</v>
      </c>
      <c r="D21" s="239">
        <v>427697102</v>
      </c>
      <c r="E21" s="239">
        <v>99920711</v>
      </c>
      <c r="F21" s="239">
        <v>73087852</v>
      </c>
      <c r="G21" s="244">
        <f>SUM(C21:F21)</f>
        <v>761028940</v>
      </c>
      <c r="H21" s="238">
        <f>B21+G21</f>
        <v>761028940</v>
      </c>
      <c r="I21" s="11"/>
    </row>
    <row r="22" spans="1:10" ht="14.25" customHeight="1" x14ac:dyDescent="0.2">
      <c r="A22" s="251" t="s">
        <v>201</v>
      </c>
      <c r="B22" s="252"/>
      <c r="C22" s="253"/>
      <c r="D22" s="253"/>
      <c r="E22" s="253"/>
      <c r="F22" s="253"/>
      <c r="G22" s="245"/>
      <c r="H22" s="48"/>
      <c r="I22" s="11"/>
    </row>
    <row r="23" spans="1:10" ht="14.25" customHeight="1" x14ac:dyDescent="0.2">
      <c r="A23" s="254" t="s">
        <v>626</v>
      </c>
      <c r="B23" s="252">
        <f>B7+B9+B11+B13+B15+B17</f>
        <v>2032778786</v>
      </c>
      <c r="C23" s="252">
        <f>C7+C9+C11+C13+C15+C17</f>
        <v>166246783</v>
      </c>
      <c r="D23" s="252">
        <f>D7+D9+D11+D13+D15+D17</f>
        <v>449621000</v>
      </c>
      <c r="E23" s="252">
        <f>E7+E9+E11+E13+E15+E17</f>
        <v>102863005</v>
      </c>
      <c r="F23" s="252">
        <f>F7+F9+F11+F13+F15+F17</f>
        <v>81999772</v>
      </c>
      <c r="G23" s="246">
        <f>SUM(C23:F23)</f>
        <v>800730560</v>
      </c>
      <c r="H23" s="49">
        <f>B23+G23</f>
        <v>2833509346</v>
      </c>
      <c r="I23" s="11"/>
    </row>
    <row r="24" spans="1:10" ht="14.25" customHeight="1" x14ac:dyDescent="0.2">
      <c r="A24" s="251" t="s">
        <v>200</v>
      </c>
      <c r="B24" s="252"/>
      <c r="C24" s="252"/>
      <c r="D24" s="252"/>
      <c r="E24" s="252"/>
      <c r="F24" s="252"/>
      <c r="G24" s="246"/>
      <c r="H24" s="48"/>
      <c r="I24" s="11"/>
    </row>
    <row r="25" spans="1:10" ht="14.25" customHeight="1" x14ac:dyDescent="0.2">
      <c r="A25" s="254" t="s">
        <v>626</v>
      </c>
      <c r="B25" s="252"/>
      <c r="C25" s="252"/>
      <c r="D25" s="252"/>
      <c r="E25" s="252"/>
      <c r="F25" s="252"/>
      <c r="G25" s="246"/>
      <c r="H25" s="48">
        <f>H21*-1</f>
        <v>-761028940</v>
      </c>
      <c r="I25" s="13"/>
    </row>
    <row r="26" spans="1:10" ht="14.25" customHeight="1" x14ac:dyDescent="0.2">
      <c r="A26" s="251" t="s">
        <v>202</v>
      </c>
      <c r="B26" s="252"/>
      <c r="C26" s="252"/>
      <c r="D26" s="252"/>
      <c r="E26" s="252"/>
      <c r="F26" s="252"/>
      <c r="G26" s="246"/>
      <c r="H26" s="48"/>
      <c r="I26" s="11"/>
    </row>
    <row r="27" spans="1:10" ht="14.25" customHeight="1" x14ac:dyDescent="0.2">
      <c r="A27" s="254" t="s">
        <v>626</v>
      </c>
      <c r="B27" s="252"/>
      <c r="C27" s="252"/>
      <c r="D27" s="252"/>
      <c r="E27" s="252"/>
      <c r="F27" s="252"/>
      <c r="G27" s="246"/>
      <c r="H27" s="49">
        <f>H23+H25</f>
        <v>2072480406</v>
      </c>
      <c r="I27" s="11"/>
    </row>
    <row r="28" spans="1:10" ht="14.25" customHeight="1" x14ac:dyDescent="0.2">
      <c r="A28" s="247" t="s">
        <v>56</v>
      </c>
      <c r="B28" s="248"/>
      <c r="C28" s="248"/>
      <c r="D28" s="248"/>
      <c r="E28" s="248"/>
      <c r="F28" s="248"/>
      <c r="G28" s="46"/>
      <c r="H28" s="48"/>
      <c r="I28" s="13"/>
    </row>
    <row r="29" spans="1:10" ht="14.25" customHeight="1" x14ac:dyDescent="0.2">
      <c r="A29" s="254" t="s">
        <v>626</v>
      </c>
      <c r="B29" s="46">
        <f t="shared" ref="B29:G29" si="0">B35+B37+B39+B41+B43+B45+B47+B49+B51+B53</f>
        <v>2032778786</v>
      </c>
      <c r="C29" s="46">
        <f t="shared" si="0"/>
        <v>166246782.59999999</v>
      </c>
      <c r="D29" s="46">
        <f t="shared" si="0"/>
        <v>449621000</v>
      </c>
      <c r="E29" s="46">
        <f t="shared" si="0"/>
        <v>102863005</v>
      </c>
      <c r="F29" s="46">
        <f t="shared" si="0"/>
        <v>81999772</v>
      </c>
      <c r="G29" s="46">
        <f t="shared" si="0"/>
        <v>800730559.60000002</v>
      </c>
      <c r="H29" s="49">
        <f>B29+G29</f>
        <v>2833509345.5999999</v>
      </c>
      <c r="I29" s="11"/>
    </row>
    <row r="30" spans="1:10" ht="15.6" customHeight="1" x14ac:dyDescent="0.2">
      <c r="A30" s="50" t="s">
        <v>203</v>
      </c>
      <c r="B30" s="46"/>
      <c r="C30" s="46"/>
      <c r="D30" s="46"/>
      <c r="E30" s="46"/>
      <c r="F30" s="46"/>
      <c r="G30" s="46"/>
      <c r="H30" s="48"/>
      <c r="I30" s="13"/>
    </row>
    <row r="31" spans="1:10" ht="15.6" customHeight="1" x14ac:dyDescent="0.2">
      <c r="A31" s="254" t="s">
        <v>626</v>
      </c>
      <c r="B31" s="46"/>
      <c r="C31" s="46"/>
      <c r="D31" s="46"/>
      <c r="E31" s="46"/>
      <c r="F31" s="46"/>
      <c r="G31" s="46"/>
      <c r="H31" s="48">
        <f>H21*-1</f>
        <v>-761028940</v>
      </c>
      <c r="I31" s="13"/>
    </row>
    <row r="32" spans="1:10" ht="15.6" customHeight="1" x14ac:dyDescent="0.2">
      <c r="A32" s="50" t="s">
        <v>204</v>
      </c>
      <c r="B32" s="46"/>
      <c r="C32" s="46"/>
      <c r="D32" s="46"/>
      <c r="E32" s="46"/>
      <c r="F32" s="46"/>
      <c r="G32" s="47"/>
      <c r="H32" s="48"/>
      <c r="I32" s="11"/>
    </row>
    <row r="33" spans="1:10" ht="15.6" customHeight="1" x14ac:dyDescent="0.2">
      <c r="A33" s="254" t="s">
        <v>626</v>
      </c>
      <c r="B33" s="46"/>
      <c r="C33" s="46"/>
      <c r="D33" s="46"/>
      <c r="E33" s="46"/>
      <c r="F33" s="46"/>
      <c r="G33" s="47"/>
      <c r="H33" s="49">
        <f>H29+H31</f>
        <v>2072480405.5999999</v>
      </c>
      <c r="I33" s="11"/>
    </row>
    <row r="34" spans="1:10" ht="13.5" customHeight="1" x14ac:dyDescent="0.2">
      <c r="A34" s="51" t="s">
        <v>205</v>
      </c>
      <c r="B34" s="42"/>
      <c r="C34" s="42"/>
      <c r="D34" s="42"/>
      <c r="E34" s="42"/>
      <c r="F34" s="42"/>
      <c r="G34" s="44"/>
      <c r="H34" s="42"/>
      <c r="I34" s="13"/>
    </row>
    <row r="35" spans="1:10" ht="12.6" customHeight="1" x14ac:dyDescent="0.2">
      <c r="A35" s="41" t="s">
        <v>626</v>
      </c>
      <c r="B35" s="42">
        <f>'12. Önk.'!D10</f>
        <v>61185680</v>
      </c>
      <c r="C35" s="42">
        <f>'13. Hivatal'!D10</f>
        <v>111734600</v>
      </c>
      <c r="D35" s="42">
        <f>'14. GAMESZ'!D10</f>
        <v>183476000</v>
      </c>
      <c r="E35" s="42">
        <f>'15. Óvoda'!D10</f>
        <v>70248513</v>
      </c>
      <c r="F35" s="42">
        <f>'16. Tourinform'!D10</f>
        <v>21540900</v>
      </c>
      <c r="G35" s="44">
        <f>SUM(C35:F35)</f>
        <v>387000013</v>
      </c>
      <c r="H35" s="42">
        <f>B35+G35</f>
        <v>448185693</v>
      </c>
      <c r="I35" s="13"/>
    </row>
    <row r="36" spans="1:10" ht="13.5" customHeight="1" x14ac:dyDescent="0.2">
      <c r="A36" s="52" t="s">
        <v>206</v>
      </c>
      <c r="B36" s="42"/>
      <c r="C36" s="42"/>
      <c r="D36" s="42"/>
      <c r="E36" s="42"/>
      <c r="F36" s="42"/>
      <c r="G36" s="44"/>
      <c r="H36" s="42"/>
      <c r="I36" s="13"/>
    </row>
    <row r="37" spans="1:10" ht="13.5" customHeight="1" x14ac:dyDescent="0.2">
      <c r="A37" s="41" t="s">
        <v>626</v>
      </c>
      <c r="B37" s="42">
        <f>'12. Önk.'!D11</f>
        <v>12003604</v>
      </c>
      <c r="C37" s="42">
        <f>'13. Hivatal'!D11</f>
        <v>22038813</v>
      </c>
      <c r="D37" s="42">
        <f>'14. GAMESZ'!D11</f>
        <v>40588000</v>
      </c>
      <c r="E37" s="42">
        <f>'15. Óvoda'!D11</f>
        <v>14036052</v>
      </c>
      <c r="F37" s="42">
        <f>'16. Tourinform'!D11</f>
        <v>4398907</v>
      </c>
      <c r="G37" s="44">
        <f>SUM(C37:F37)</f>
        <v>81061772</v>
      </c>
      <c r="H37" s="42">
        <f>B37+G37</f>
        <v>93065376</v>
      </c>
      <c r="I37" s="13"/>
    </row>
    <row r="38" spans="1:10" ht="13.5" customHeight="1" x14ac:dyDescent="0.2">
      <c r="A38" s="51" t="s">
        <v>207</v>
      </c>
      <c r="B38" s="42"/>
      <c r="C38" s="42"/>
      <c r="D38" s="42"/>
      <c r="E38" s="42"/>
      <c r="F38" s="42"/>
      <c r="G38" s="44"/>
      <c r="H38" s="42"/>
      <c r="I38" s="13"/>
    </row>
    <row r="39" spans="1:10" ht="13.5" customHeight="1" x14ac:dyDescent="0.2">
      <c r="A39" s="41" t="s">
        <v>626</v>
      </c>
      <c r="B39" s="42">
        <f>'12. Önk.'!D17</f>
        <v>158227940</v>
      </c>
      <c r="C39" s="42">
        <f>'13. Hivatal'!D17</f>
        <v>29273959.600000001</v>
      </c>
      <c r="D39" s="42">
        <f>'14. GAMESZ'!D17</f>
        <v>196499000</v>
      </c>
      <c r="E39" s="42">
        <f>'15. Óvoda'!D17</f>
        <v>17278440</v>
      </c>
      <c r="F39" s="42">
        <f>'16. Tourinform'!D17</f>
        <v>53058700</v>
      </c>
      <c r="G39" s="44">
        <f>SUM(C39:F39)</f>
        <v>296110099.60000002</v>
      </c>
      <c r="H39" s="42">
        <f>B39+G39</f>
        <v>454338039.60000002</v>
      </c>
      <c r="I39" s="13"/>
    </row>
    <row r="40" spans="1:10" ht="13.5" customHeight="1" x14ac:dyDescent="0.2">
      <c r="A40" s="51" t="s">
        <v>208</v>
      </c>
      <c r="B40" s="42"/>
      <c r="C40" s="42"/>
      <c r="D40" s="42"/>
      <c r="E40" s="42"/>
      <c r="F40" s="42"/>
      <c r="G40" s="44"/>
      <c r="H40" s="42"/>
      <c r="I40" s="13"/>
    </row>
    <row r="41" spans="1:10" ht="13.5" customHeight="1" x14ac:dyDescent="0.2">
      <c r="A41" s="41" t="s">
        <v>626</v>
      </c>
      <c r="B41" s="42">
        <f>'12. Önk.'!D18</f>
        <v>5110000</v>
      </c>
      <c r="C41" s="42">
        <v>0</v>
      </c>
      <c r="D41" s="42">
        <v>0</v>
      </c>
      <c r="E41" s="42">
        <v>0</v>
      </c>
      <c r="F41" s="42">
        <v>0</v>
      </c>
      <c r="G41" s="44">
        <f>SUM(C41:F41)</f>
        <v>0</v>
      </c>
      <c r="H41" s="42">
        <f>B41+G41</f>
        <v>5110000</v>
      </c>
      <c r="I41" s="13"/>
    </row>
    <row r="42" spans="1:10" ht="13.5" customHeight="1" x14ac:dyDescent="0.2">
      <c r="A42" s="51" t="s">
        <v>209</v>
      </c>
      <c r="B42" s="42"/>
      <c r="C42" s="42"/>
      <c r="D42" s="42"/>
      <c r="E42" s="42"/>
      <c r="F42" s="42"/>
      <c r="G42" s="44"/>
      <c r="H42" s="42"/>
      <c r="I42" s="13"/>
    </row>
    <row r="43" spans="1:10" ht="13.5" customHeight="1" x14ac:dyDescent="0.2">
      <c r="A43" s="41" t="s">
        <v>626</v>
      </c>
      <c r="B43" s="42">
        <f>'2.Műk.'!C63</f>
        <v>47552500</v>
      </c>
      <c r="C43" s="42">
        <v>0</v>
      </c>
      <c r="D43" s="42">
        <v>0</v>
      </c>
      <c r="E43" s="42">
        <v>0</v>
      </c>
      <c r="F43" s="42">
        <v>0</v>
      </c>
      <c r="G43" s="44">
        <f>SUM(C43:F43)</f>
        <v>0</v>
      </c>
      <c r="H43" s="42">
        <f>B43+G43</f>
        <v>47552500</v>
      </c>
      <c r="I43" s="13"/>
    </row>
    <row r="44" spans="1:10" ht="13.5" customHeight="1" x14ac:dyDescent="0.2">
      <c r="A44" s="51" t="s">
        <v>210</v>
      </c>
      <c r="B44" s="42"/>
      <c r="C44" s="42"/>
      <c r="D44" s="42"/>
      <c r="E44" s="42"/>
      <c r="F44" s="42"/>
      <c r="G44" s="44"/>
      <c r="H44" s="42"/>
      <c r="I44" s="13"/>
    </row>
    <row r="45" spans="1:10" ht="13.5" customHeight="1" x14ac:dyDescent="0.2">
      <c r="A45" s="41" t="s">
        <v>626</v>
      </c>
      <c r="B45" s="42">
        <f>'3.Felh.'!C32+'3.Felh.'!C86</f>
        <v>849526701</v>
      </c>
      <c r="C45" s="42">
        <f>'13. Hivatal'!D20</f>
        <v>2899410</v>
      </c>
      <c r="D45" s="42">
        <f>'14. GAMESZ'!D20</f>
        <v>29058000</v>
      </c>
      <c r="E45" s="42">
        <f>'15. Óvoda'!D20</f>
        <v>1300000</v>
      </c>
      <c r="F45" s="42">
        <f>'16. Tourinform'!D20</f>
        <v>3001265</v>
      </c>
      <c r="G45" s="44">
        <f>SUM(C45:F45)</f>
        <v>36258675</v>
      </c>
      <c r="H45" s="42">
        <f>B45+G45</f>
        <v>885785376</v>
      </c>
      <c r="I45" s="13"/>
      <c r="J45" s="24"/>
    </row>
    <row r="46" spans="1:10" ht="13.5" customHeight="1" x14ac:dyDescent="0.2">
      <c r="A46" s="38" t="s">
        <v>211</v>
      </c>
      <c r="B46" s="42"/>
      <c r="C46" s="42"/>
      <c r="D46" s="42"/>
      <c r="E46" s="42"/>
      <c r="F46" s="42"/>
      <c r="G46" s="44"/>
      <c r="H46" s="42"/>
      <c r="I46" s="13"/>
      <c r="J46" s="24"/>
    </row>
    <row r="47" spans="1:10" ht="13.5" customHeight="1" x14ac:dyDescent="0.2">
      <c r="A47" s="41" t="s">
        <v>626</v>
      </c>
      <c r="B47" s="42">
        <f>'3.Felh.'!C89</f>
        <v>14000000</v>
      </c>
      <c r="C47" s="42">
        <f>'13. Hivatal'!D21</f>
        <v>300000</v>
      </c>
      <c r="D47" s="42">
        <v>0</v>
      </c>
      <c r="E47" s="42">
        <v>0</v>
      </c>
      <c r="F47" s="42">
        <f>'16. Tourinform'!D21</f>
        <v>0</v>
      </c>
      <c r="G47" s="44">
        <f>SUM(C47:F47)</f>
        <v>300000</v>
      </c>
      <c r="H47" s="42">
        <f>B47+G47</f>
        <v>14300000</v>
      </c>
      <c r="I47" s="11"/>
      <c r="J47" s="24"/>
    </row>
    <row r="48" spans="1:10" ht="13.5" customHeight="1" x14ac:dyDescent="0.2">
      <c r="A48" s="38" t="s">
        <v>212</v>
      </c>
      <c r="B48" s="42"/>
      <c r="C48" s="42"/>
      <c r="D48" s="42"/>
      <c r="E48" s="42"/>
      <c r="F48" s="42"/>
      <c r="G48" s="44"/>
      <c r="H48" s="42"/>
      <c r="I48" s="13"/>
      <c r="J48" s="24"/>
    </row>
    <row r="49" spans="1:11" ht="13.5" customHeight="1" x14ac:dyDescent="0.2">
      <c r="A49" s="41" t="s">
        <v>626</v>
      </c>
      <c r="B49" s="42">
        <f>'3.Felh.'!C101</f>
        <v>9370995</v>
      </c>
      <c r="C49" s="42">
        <v>0</v>
      </c>
      <c r="D49" s="42">
        <v>0</v>
      </c>
      <c r="E49" s="42">
        <v>0</v>
      </c>
      <c r="F49" s="42">
        <v>0</v>
      </c>
      <c r="G49" s="44">
        <f>SUM(C49:F49)</f>
        <v>0</v>
      </c>
      <c r="H49" s="42">
        <f>B49+G49</f>
        <v>9370995</v>
      </c>
      <c r="I49" s="13"/>
      <c r="J49" s="24"/>
    </row>
    <row r="50" spans="1:11" ht="16.350000000000001" customHeight="1" x14ac:dyDescent="0.2">
      <c r="A50" s="51" t="s">
        <v>213</v>
      </c>
      <c r="B50" s="42"/>
      <c r="C50" s="42"/>
      <c r="D50" s="42"/>
      <c r="E50" s="42"/>
      <c r="F50" s="42"/>
      <c r="G50" s="44"/>
      <c r="H50" s="42"/>
      <c r="I50" s="13"/>
    </row>
    <row r="51" spans="1:11" ht="13.5" customHeight="1" x14ac:dyDescent="0.2">
      <c r="A51" s="41" t="s">
        <v>626</v>
      </c>
      <c r="B51" s="42">
        <f>H21+'2.Műk.'!C69</f>
        <v>774684994</v>
      </c>
      <c r="C51" s="42">
        <v>0</v>
      </c>
      <c r="D51" s="42">
        <v>0</v>
      </c>
      <c r="E51" s="42">
        <v>0</v>
      </c>
      <c r="F51" s="42">
        <v>0</v>
      </c>
      <c r="G51" s="44">
        <f>SUM(C51:F51)</f>
        <v>0</v>
      </c>
      <c r="H51" s="42">
        <f>B51+G51</f>
        <v>774684994</v>
      </c>
      <c r="I51" s="11"/>
      <c r="J51" s="11"/>
      <c r="K51" s="11"/>
    </row>
    <row r="52" spans="1:11" x14ac:dyDescent="0.2">
      <c r="A52" s="51" t="s">
        <v>214</v>
      </c>
      <c r="B52" s="42"/>
      <c r="C52" s="42"/>
      <c r="D52" s="42"/>
      <c r="E52" s="42"/>
      <c r="F52" s="42"/>
      <c r="G52" s="44"/>
      <c r="H52" s="42"/>
    </row>
    <row r="53" spans="1:11" ht="14.25" customHeight="1" x14ac:dyDescent="0.2">
      <c r="A53" s="41" t="s">
        <v>626</v>
      </c>
      <c r="B53" s="42">
        <f>'3.Felh.'!C98+'2.Műk.'!C62</f>
        <v>101116372</v>
      </c>
      <c r="C53" s="42">
        <v>0</v>
      </c>
      <c r="D53" s="42">
        <v>0</v>
      </c>
      <c r="E53" s="42">
        <v>0</v>
      </c>
      <c r="F53" s="42">
        <v>0</v>
      </c>
      <c r="G53" s="44">
        <f>SUM(C53:F53)</f>
        <v>0</v>
      </c>
      <c r="H53" s="42">
        <f>B53+G53</f>
        <v>101116372</v>
      </c>
    </row>
    <row r="54" spans="1:11" x14ac:dyDescent="0.2">
      <c r="B54" s="14"/>
      <c r="C54" s="14"/>
      <c r="D54" s="14"/>
      <c r="E54" s="14"/>
      <c r="F54" s="14"/>
      <c r="G54" s="14"/>
      <c r="H54" s="235"/>
    </row>
    <row r="55" spans="1:11" x14ac:dyDescent="0.2">
      <c r="B55" s="14"/>
      <c r="C55" s="14"/>
      <c r="D55" s="14"/>
      <c r="E55" s="14"/>
      <c r="F55" s="14"/>
      <c r="G55" s="14"/>
      <c r="H55" s="14"/>
    </row>
    <row r="56" spans="1:11" x14ac:dyDescent="0.2">
      <c r="B56" s="24"/>
    </row>
    <row r="66" spans="1:1" x14ac:dyDescent="0.2">
      <c r="A66" t="s">
        <v>215</v>
      </c>
    </row>
  </sheetData>
  <sheetProtection selectLockedCells="1" selectUnlockedCells="1"/>
  <mergeCells count="6">
    <mergeCell ref="A2:H2"/>
    <mergeCell ref="A4:A5"/>
    <mergeCell ref="B4:B5"/>
    <mergeCell ref="C4:F4"/>
    <mergeCell ref="G4:G5"/>
    <mergeCell ref="H4:H5"/>
  </mergeCells>
  <pageMargins left="0.78740157480314965" right="0.78740157480314965" top="1.0629921259842521" bottom="1.0629921259842521" header="0.78740157480314965" footer="0.78740157480314965"/>
  <pageSetup paperSize="9" scale="80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27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view="pageBreakPreview" topLeftCell="A4" zoomScaleSheetLayoutView="100" workbookViewId="0">
      <selection activeCell="O22" sqref="O22"/>
    </sheetView>
  </sheetViews>
  <sheetFormatPr defaultRowHeight="12.95" customHeight="1" x14ac:dyDescent="0.2"/>
  <cols>
    <col min="1" max="1" width="24.28515625" style="53" customWidth="1"/>
    <col min="2" max="2" width="14.140625" style="54" customWidth="1"/>
    <col min="3" max="4" width="12.42578125" style="54" bestFit="1" customWidth="1"/>
    <col min="5" max="5" width="11.28515625" style="54" bestFit="1" customWidth="1"/>
    <col min="6" max="6" width="12.42578125" style="54" bestFit="1" customWidth="1"/>
    <col min="7" max="7" width="14.28515625" style="55" bestFit="1" customWidth="1"/>
    <col min="8" max="8" width="12.85546875" style="54" customWidth="1"/>
    <col min="9" max="10" width="12.140625" style="54" customWidth="1"/>
    <col min="11" max="11" width="12.28515625" style="54" customWidth="1"/>
    <col min="12" max="12" width="12.42578125" style="54" bestFit="1" customWidth="1"/>
    <col min="13" max="13" width="14" style="54" customWidth="1"/>
    <col min="14" max="16384" width="9.140625" style="53"/>
  </cols>
  <sheetData>
    <row r="1" spans="1:25" ht="15" customHeight="1" x14ac:dyDescent="0.2">
      <c r="A1" s="454" t="s">
        <v>216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15" customHeight="1" x14ac:dyDescent="0.2">
      <c r="A2" s="449" t="s">
        <v>637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5" customHeight="1" x14ac:dyDescent="0.2">
      <c r="A3" s="57"/>
      <c r="B3" s="58"/>
      <c r="C3" s="59"/>
      <c r="D3" s="59"/>
      <c r="E3" s="59"/>
      <c r="F3" s="59"/>
      <c r="G3" s="59"/>
      <c r="H3" s="60"/>
      <c r="I3" s="60"/>
      <c r="J3" s="60"/>
      <c r="K3" s="61"/>
      <c r="L3" s="61"/>
      <c r="M3" s="61"/>
      <c r="N3" s="54"/>
    </row>
    <row r="4" spans="1:25" ht="12" customHeight="1" x14ac:dyDescent="0.2">
      <c r="A4" s="62"/>
      <c r="B4" s="61"/>
      <c r="C4" s="61"/>
      <c r="D4" s="61"/>
      <c r="E4" s="61"/>
      <c r="F4" s="61"/>
      <c r="G4" s="63"/>
      <c r="H4" s="61"/>
      <c r="I4" s="61"/>
      <c r="J4" s="61"/>
      <c r="K4" s="61"/>
      <c r="L4" s="61"/>
      <c r="M4" s="64" t="s">
        <v>596</v>
      </c>
      <c r="N4" s="54"/>
    </row>
    <row r="5" spans="1:25" ht="18" customHeight="1" x14ac:dyDescent="0.2">
      <c r="A5" s="285"/>
      <c r="B5" s="455" t="s">
        <v>638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</row>
    <row r="6" spans="1:25" ht="16.5" customHeight="1" x14ac:dyDescent="0.2">
      <c r="A6" s="285"/>
      <c r="B6" s="456" t="s">
        <v>195</v>
      </c>
      <c r="C6" s="456"/>
      <c r="D6" s="456"/>
      <c r="E6" s="456"/>
      <c r="F6" s="456"/>
      <c r="G6" s="456"/>
      <c r="H6" s="456" t="s">
        <v>197</v>
      </c>
      <c r="I6" s="456"/>
      <c r="J6" s="456"/>
      <c r="K6" s="456"/>
      <c r="L6" s="456"/>
      <c r="M6" s="457" t="s">
        <v>28</v>
      </c>
    </row>
    <row r="7" spans="1:25" ht="51" customHeight="1" x14ac:dyDescent="0.2">
      <c r="A7" s="285"/>
      <c r="B7" s="285" t="s">
        <v>217</v>
      </c>
      <c r="C7" s="285" t="s">
        <v>194</v>
      </c>
      <c r="D7" s="285" t="s">
        <v>195</v>
      </c>
      <c r="E7" s="285" t="s">
        <v>218</v>
      </c>
      <c r="F7" s="285" t="s">
        <v>25</v>
      </c>
      <c r="G7" s="285" t="s">
        <v>219</v>
      </c>
      <c r="H7" s="285" t="s">
        <v>220</v>
      </c>
      <c r="I7" s="285" t="s">
        <v>221</v>
      </c>
      <c r="J7" s="285" t="s">
        <v>222</v>
      </c>
      <c r="K7" s="285" t="s">
        <v>223</v>
      </c>
      <c r="L7" s="285" t="s">
        <v>219</v>
      </c>
      <c r="M7" s="457"/>
    </row>
    <row r="8" spans="1:25" ht="13.5" customHeight="1" x14ac:dyDescent="0.2">
      <c r="A8" s="285"/>
      <c r="B8" s="287"/>
      <c r="C8" s="288"/>
      <c r="D8" s="288"/>
      <c r="E8" s="288"/>
      <c r="F8" s="288"/>
      <c r="G8" s="285"/>
      <c r="H8" s="287"/>
      <c r="I8" s="453"/>
      <c r="J8" s="453"/>
      <c r="K8" s="453"/>
      <c r="L8" s="285"/>
      <c r="M8" s="286"/>
    </row>
    <row r="9" spans="1:25" ht="19.5" customHeight="1" x14ac:dyDescent="0.2">
      <c r="A9" s="289" t="s">
        <v>185</v>
      </c>
      <c r="B9" s="290">
        <f>SUM(B10:B12)</f>
        <v>379943737</v>
      </c>
      <c r="C9" s="290">
        <f>SUM(C10:C12)</f>
        <v>518200000</v>
      </c>
      <c r="D9" s="290">
        <f>SUM(D10:D12)</f>
        <v>111729000</v>
      </c>
      <c r="E9" s="290">
        <f>SUM(E10:E12)</f>
        <v>25000000</v>
      </c>
      <c r="F9" s="290">
        <f>SUM(F10:F12)</f>
        <v>320698819</v>
      </c>
      <c r="G9" s="290">
        <f>SUM(B9:F9)</f>
        <v>1355571556</v>
      </c>
      <c r="H9" s="290">
        <f>SUM(H10:H12)</f>
        <v>39282580</v>
      </c>
      <c r="I9" s="290">
        <f>SUM(I10:I12)</f>
        <v>150000000</v>
      </c>
      <c r="J9" s="290">
        <f>SUM(J10:J12)</f>
        <v>0</v>
      </c>
      <c r="K9" s="290">
        <f>SUM(K10:K12)</f>
        <v>487924650</v>
      </c>
      <c r="L9" s="290">
        <f t="shared" ref="L9:L25" si="0">SUM(H9:K9)</f>
        <v>677207230</v>
      </c>
      <c r="M9" s="290">
        <f t="shared" ref="M9:M30" si="1">G9+L9</f>
        <v>2032778786</v>
      </c>
    </row>
    <row r="10" spans="1:25" ht="19.5" customHeight="1" x14ac:dyDescent="0.2">
      <c r="A10" s="291" t="s">
        <v>224</v>
      </c>
      <c r="B10" s="292">
        <f>'5.finanszírozás'!B7</f>
        <v>379943737</v>
      </c>
      <c r="C10" s="292">
        <f>'5.finanszírozás'!B9</f>
        <v>518200000</v>
      </c>
      <c r="D10" s="292">
        <f>'5.finanszírozás'!B11</f>
        <v>111729000</v>
      </c>
      <c r="E10" s="292">
        <f>'5.finanszírozás'!B13</f>
        <v>25000000</v>
      </c>
      <c r="F10" s="292">
        <v>320698819</v>
      </c>
      <c r="G10" s="292">
        <f>SUM(B10:F10)</f>
        <v>1355571556</v>
      </c>
      <c r="H10" s="292">
        <f>'3.Felh.'!C7</f>
        <v>39282580</v>
      </c>
      <c r="I10" s="292">
        <f>'3.Felh.'!C15</f>
        <v>150000000</v>
      </c>
      <c r="J10" s="292">
        <f>'3.Felh.'!C21</f>
        <v>0</v>
      </c>
      <c r="K10" s="292">
        <f>'3.Felh.'!C26</f>
        <v>487924650</v>
      </c>
      <c r="L10" s="292">
        <f t="shared" si="0"/>
        <v>677207230</v>
      </c>
      <c r="M10" s="292">
        <f t="shared" si="1"/>
        <v>2032778786</v>
      </c>
    </row>
    <row r="11" spans="1:25" ht="19.5" customHeight="1" x14ac:dyDescent="0.2">
      <c r="A11" s="291" t="s">
        <v>225</v>
      </c>
      <c r="B11" s="290"/>
      <c r="C11" s="290"/>
      <c r="D11" s="290"/>
      <c r="E11" s="290"/>
      <c r="F11" s="290"/>
      <c r="G11" s="292"/>
      <c r="H11" s="290"/>
      <c r="I11" s="290"/>
      <c r="J11" s="290"/>
      <c r="K11" s="290"/>
      <c r="L11" s="292">
        <f t="shared" si="0"/>
        <v>0</v>
      </c>
      <c r="M11" s="290">
        <f t="shared" si="1"/>
        <v>0</v>
      </c>
    </row>
    <row r="12" spans="1:25" ht="19.5" customHeight="1" x14ac:dyDescent="0.2">
      <c r="A12" s="291" t="s">
        <v>226</v>
      </c>
      <c r="B12" s="290"/>
      <c r="C12" s="290"/>
      <c r="D12" s="290"/>
      <c r="E12" s="290"/>
      <c r="F12" s="290"/>
      <c r="G12" s="292">
        <f t="shared" ref="G12:G25" si="2">SUM(B12:F12)</f>
        <v>0</v>
      </c>
      <c r="H12" s="290"/>
      <c r="I12" s="290"/>
      <c r="J12" s="290"/>
      <c r="K12" s="290"/>
      <c r="L12" s="292">
        <f t="shared" si="0"/>
        <v>0</v>
      </c>
      <c r="M12" s="290">
        <f t="shared" si="1"/>
        <v>0</v>
      </c>
    </row>
    <row r="13" spans="1:25" ht="19.5" customHeight="1" x14ac:dyDescent="0.2">
      <c r="A13" s="289" t="s">
        <v>186</v>
      </c>
      <c r="B13" s="290">
        <f>SUM(B14+B18+B22+B26)</f>
        <v>3870000</v>
      </c>
      <c r="C13" s="290">
        <f>SUM(C14+C18+C22+C26)</f>
        <v>900000</v>
      </c>
      <c r="D13" s="290">
        <f>SUM(D14+D18+D22+D26)</f>
        <v>29601000</v>
      </c>
      <c r="E13" s="290">
        <f>SUM(E14+E18+E22+E26)</f>
        <v>0</v>
      </c>
      <c r="F13" s="290">
        <f>SUM(F14+F18+F22+F26)</f>
        <v>5330620</v>
      </c>
      <c r="G13" s="290">
        <f t="shared" si="2"/>
        <v>39701620</v>
      </c>
      <c r="H13" s="290">
        <f>SUM(H14+H18+H22+H26)</f>
        <v>0</v>
      </c>
      <c r="I13" s="290">
        <f>SUM(I14+I18+I22+I26)</f>
        <v>0</v>
      </c>
      <c r="J13" s="290"/>
      <c r="K13" s="290">
        <f>SUM(K14+K18+K22+K26)</f>
        <v>0</v>
      </c>
      <c r="L13" s="290">
        <f t="shared" si="0"/>
        <v>0</v>
      </c>
      <c r="M13" s="290">
        <f t="shared" si="1"/>
        <v>39701620</v>
      </c>
    </row>
    <row r="14" spans="1:25" ht="19.5" customHeight="1" x14ac:dyDescent="0.2">
      <c r="A14" s="293" t="s">
        <v>227</v>
      </c>
      <c r="B14" s="290">
        <f>SUM(B15:B17)</f>
        <v>0</v>
      </c>
      <c r="C14" s="290">
        <f>SUM(C15:C17)</f>
        <v>900000</v>
      </c>
      <c r="D14" s="290">
        <f>SUM(D15:D17)</f>
        <v>1045000</v>
      </c>
      <c r="E14" s="290">
        <f>SUM(E15:E17)</f>
        <v>0</v>
      </c>
      <c r="F14" s="290">
        <f>SUM(F15:F17)</f>
        <v>3978508</v>
      </c>
      <c r="G14" s="290">
        <f t="shared" si="2"/>
        <v>5923508</v>
      </c>
      <c r="H14" s="290">
        <f>SUM(H15:H17)</f>
        <v>0</v>
      </c>
      <c r="I14" s="290">
        <f>SUM(I15:I17)</f>
        <v>0</v>
      </c>
      <c r="J14" s="290"/>
      <c r="K14" s="290">
        <f>SUM(K15:K17)</f>
        <v>0</v>
      </c>
      <c r="L14" s="290">
        <f t="shared" si="0"/>
        <v>0</v>
      </c>
      <c r="M14" s="290">
        <f t="shared" si="1"/>
        <v>5923508</v>
      </c>
    </row>
    <row r="15" spans="1:25" ht="19.5" customHeight="1" x14ac:dyDescent="0.2">
      <c r="A15" s="291" t="s">
        <v>224</v>
      </c>
      <c r="B15" s="292">
        <f>'5.finanszírozás'!C7</f>
        <v>0</v>
      </c>
      <c r="C15" s="292">
        <f>'5.finanszírozás'!C9</f>
        <v>900000</v>
      </c>
      <c r="D15" s="292">
        <f>'5.finanszírozás'!C11</f>
        <v>1045000</v>
      </c>
      <c r="E15" s="292"/>
      <c r="F15" s="292">
        <f>'5.finanszírozás'!C19</f>
        <v>3978508</v>
      </c>
      <c r="G15" s="292">
        <f t="shared" si="2"/>
        <v>5923508</v>
      </c>
      <c r="H15" s="294"/>
      <c r="I15" s="294"/>
      <c r="J15" s="294"/>
      <c r="K15" s="294"/>
      <c r="L15" s="292">
        <f t="shared" si="0"/>
        <v>0</v>
      </c>
      <c r="M15" s="292">
        <f t="shared" si="1"/>
        <v>5923508</v>
      </c>
    </row>
    <row r="16" spans="1:25" ht="19.5" customHeight="1" x14ac:dyDescent="0.2">
      <c r="A16" s="291" t="s">
        <v>225</v>
      </c>
      <c r="B16" s="292"/>
      <c r="C16" s="292"/>
      <c r="D16" s="292"/>
      <c r="E16" s="292"/>
      <c r="F16" s="292"/>
      <c r="G16" s="292">
        <f t="shared" si="2"/>
        <v>0</v>
      </c>
      <c r="H16" s="292"/>
      <c r="I16" s="292"/>
      <c r="J16" s="292"/>
      <c r="K16" s="292"/>
      <c r="L16" s="292">
        <f t="shared" si="0"/>
        <v>0</v>
      </c>
      <c r="M16" s="290">
        <f t="shared" si="1"/>
        <v>0</v>
      </c>
    </row>
    <row r="17" spans="1:14" ht="19.5" customHeight="1" x14ac:dyDescent="0.2">
      <c r="A17" s="291" t="s">
        <v>226</v>
      </c>
      <c r="B17" s="292"/>
      <c r="C17" s="292"/>
      <c r="D17" s="292"/>
      <c r="E17" s="292"/>
      <c r="F17" s="292"/>
      <c r="G17" s="292">
        <f t="shared" si="2"/>
        <v>0</v>
      </c>
      <c r="H17" s="292"/>
      <c r="I17" s="292"/>
      <c r="J17" s="292"/>
      <c r="K17" s="292"/>
      <c r="L17" s="292">
        <f t="shared" si="0"/>
        <v>0</v>
      </c>
      <c r="M17" s="290">
        <f t="shared" si="1"/>
        <v>0</v>
      </c>
    </row>
    <row r="18" spans="1:14" ht="19.5" customHeight="1" x14ac:dyDescent="0.2">
      <c r="A18" s="289" t="s">
        <v>228</v>
      </c>
      <c r="B18" s="290">
        <f>SUM(B19:B21)</f>
        <v>3870000</v>
      </c>
      <c r="C18" s="290">
        <f>SUM(C19:C21)</f>
        <v>0</v>
      </c>
      <c r="D18" s="290">
        <f>SUM(D19:D21)</f>
        <v>17135000</v>
      </c>
      <c r="E18" s="290">
        <f>SUM(E19:E21)</f>
        <v>0</v>
      </c>
      <c r="F18" s="290">
        <f>SUM(F19:F21)</f>
        <v>918898</v>
      </c>
      <c r="G18" s="290">
        <f t="shared" si="2"/>
        <v>21923898</v>
      </c>
      <c r="H18" s="290">
        <f>SUM(H19:H21)</f>
        <v>0</v>
      </c>
      <c r="I18" s="290">
        <f>SUM(I19:I21)</f>
        <v>0</v>
      </c>
      <c r="J18" s="290"/>
      <c r="K18" s="290">
        <f>SUM(K19:K21)</f>
        <v>0</v>
      </c>
      <c r="L18" s="290">
        <f t="shared" si="0"/>
        <v>0</v>
      </c>
      <c r="M18" s="290">
        <f t="shared" si="1"/>
        <v>21923898</v>
      </c>
      <c r="N18" s="67"/>
    </row>
    <row r="19" spans="1:14" ht="19.5" customHeight="1" x14ac:dyDescent="0.2">
      <c r="A19" s="291" t="s">
        <v>224</v>
      </c>
      <c r="B19" s="292">
        <f>'5.finanszírozás'!D7</f>
        <v>3870000</v>
      </c>
      <c r="C19" s="292"/>
      <c r="D19" s="292">
        <f>'5.finanszírozás'!D11</f>
        <v>17135000</v>
      </c>
      <c r="E19" s="292"/>
      <c r="F19" s="292">
        <f>'5.finanszírozás'!D19</f>
        <v>918898</v>
      </c>
      <c r="G19" s="292">
        <f t="shared" si="2"/>
        <v>21923898</v>
      </c>
      <c r="H19" s="292"/>
      <c r="I19" s="292"/>
      <c r="J19" s="292"/>
      <c r="K19" s="292"/>
      <c r="L19" s="292">
        <f t="shared" si="0"/>
        <v>0</v>
      </c>
      <c r="M19" s="292">
        <f t="shared" si="1"/>
        <v>21923898</v>
      </c>
    </row>
    <row r="20" spans="1:14" ht="19.5" customHeight="1" x14ac:dyDescent="0.2">
      <c r="A20" s="291" t="s">
        <v>225</v>
      </c>
      <c r="B20" s="292"/>
      <c r="C20" s="292"/>
      <c r="D20" s="292"/>
      <c r="E20" s="292"/>
      <c r="F20" s="292"/>
      <c r="G20" s="292">
        <f t="shared" si="2"/>
        <v>0</v>
      </c>
      <c r="H20" s="292"/>
      <c r="I20" s="292"/>
      <c r="J20" s="292"/>
      <c r="K20" s="292"/>
      <c r="L20" s="292">
        <f t="shared" si="0"/>
        <v>0</v>
      </c>
      <c r="M20" s="290">
        <f t="shared" si="1"/>
        <v>0</v>
      </c>
    </row>
    <row r="21" spans="1:14" ht="19.5" customHeight="1" x14ac:dyDescent="0.2">
      <c r="A21" s="291" t="s">
        <v>226</v>
      </c>
      <c r="B21" s="292"/>
      <c r="C21" s="292"/>
      <c r="D21" s="292"/>
      <c r="E21" s="292"/>
      <c r="F21" s="292"/>
      <c r="G21" s="292">
        <f t="shared" si="2"/>
        <v>0</v>
      </c>
      <c r="H21" s="292"/>
      <c r="I21" s="292"/>
      <c r="J21" s="292"/>
      <c r="K21" s="292"/>
      <c r="L21" s="292">
        <f t="shared" si="0"/>
        <v>0</v>
      </c>
      <c r="M21" s="290">
        <f t="shared" si="1"/>
        <v>0</v>
      </c>
    </row>
    <row r="22" spans="1:14" ht="19.5" customHeight="1" x14ac:dyDescent="0.2">
      <c r="A22" s="293" t="s">
        <v>229</v>
      </c>
      <c r="B22" s="290">
        <f>SUM(B23:B25)</f>
        <v>0</v>
      </c>
      <c r="C22" s="290">
        <f>SUM(C23:C25)</f>
        <v>0</v>
      </c>
      <c r="D22" s="290">
        <f>SUM(D23:D25)</f>
        <v>2921000</v>
      </c>
      <c r="E22" s="290">
        <f>SUM(E23:E25)</f>
        <v>0</v>
      </c>
      <c r="F22" s="290">
        <f>SUM(F23:F25)</f>
        <v>21294</v>
      </c>
      <c r="G22" s="290">
        <f t="shared" si="2"/>
        <v>2942294</v>
      </c>
      <c r="H22" s="290">
        <f>SUM(H23:H25)</f>
        <v>0</v>
      </c>
      <c r="I22" s="290">
        <f>SUM(I23:I25)</f>
        <v>0</v>
      </c>
      <c r="J22" s="290"/>
      <c r="K22" s="290">
        <f>SUM(K23:K25)</f>
        <v>0</v>
      </c>
      <c r="L22" s="290">
        <f t="shared" si="0"/>
        <v>0</v>
      </c>
      <c r="M22" s="290">
        <f t="shared" si="1"/>
        <v>2942294</v>
      </c>
    </row>
    <row r="23" spans="1:14" ht="19.5" customHeight="1" x14ac:dyDescent="0.2">
      <c r="A23" s="291" t="s">
        <v>224</v>
      </c>
      <c r="B23" s="292">
        <f>'5.finanszírozás'!E7</f>
        <v>0</v>
      </c>
      <c r="C23" s="292"/>
      <c r="D23" s="292">
        <f>'5.finanszírozás'!E11</f>
        <v>2921000</v>
      </c>
      <c r="E23" s="292"/>
      <c r="F23" s="292">
        <f>'5.finanszírozás'!E19</f>
        <v>21294</v>
      </c>
      <c r="G23" s="292">
        <f t="shared" si="2"/>
        <v>2942294</v>
      </c>
      <c r="H23" s="292"/>
      <c r="I23" s="292"/>
      <c r="J23" s="292"/>
      <c r="K23" s="292"/>
      <c r="L23" s="292">
        <f t="shared" si="0"/>
        <v>0</v>
      </c>
      <c r="M23" s="292">
        <f t="shared" si="1"/>
        <v>2942294</v>
      </c>
    </row>
    <row r="24" spans="1:14" ht="19.5" customHeight="1" x14ac:dyDescent="0.2">
      <c r="A24" s="291" t="s">
        <v>225</v>
      </c>
      <c r="B24" s="292"/>
      <c r="C24" s="292"/>
      <c r="D24" s="292"/>
      <c r="E24" s="292"/>
      <c r="F24" s="292"/>
      <c r="G24" s="292">
        <f t="shared" si="2"/>
        <v>0</v>
      </c>
      <c r="H24" s="292"/>
      <c r="I24" s="292"/>
      <c r="J24" s="292"/>
      <c r="K24" s="292"/>
      <c r="L24" s="292">
        <f t="shared" si="0"/>
        <v>0</v>
      </c>
      <c r="M24" s="290">
        <f t="shared" si="1"/>
        <v>0</v>
      </c>
    </row>
    <row r="25" spans="1:14" ht="19.5" customHeight="1" x14ac:dyDescent="0.2">
      <c r="A25" s="291" t="s">
        <v>226</v>
      </c>
      <c r="B25" s="292"/>
      <c r="C25" s="292"/>
      <c r="D25" s="292"/>
      <c r="E25" s="292"/>
      <c r="F25" s="292"/>
      <c r="G25" s="292">
        <f t="shared" si="2"/>
        <v>0</v>
      </c>
      <c r="H25" s="292"/>
      <c r="I25" s="292"/>
      <c r="J25" s="292"/>
      <c r="K25" s="292"/>
      <c r="L25" s="292">
        <f t="shared" si="0"/>
        <v>0</v>
      </c>
      <c r="M25" s="290">
        <f t="shared" si="1"/>
        <v>0</v>
      </c>
    </row>
    <row r="26" spans="1:14" ht="19.5" customHeight="1" x14ac:dyDescent="0.2">
      <c r="A26" s="293" t="s">
        <v>192</v>
      </c>
      <c r="B26" s="290">
        <f t="shared" ref="B26:L26" si="3">SUM(B27:B29)</f>
        <v>0</v>
      </c>
      <c r="C26" s="290">
        <f t="shared" si="3"/>
        <v>0</v>
      </c>
      <c r="D26" s="290">
        <f t="shared" si="3"/>
        <v>8500000</v>
      </c>
      <c r="E26" s="290">
        <f t="shared" si="3"/>
        <v>0</v>
      </c>
      <c r="F26" s="290">
        <f t="shared" si="3"/>
        <v>411920</v>
      </c>
      <c r="G26" s="290">
        <f t="shared" si="3"/>
        <v>8911920</v>
      </c>
      <c r="H26" s="290">
        <f t="shared" si="3"/>
        <v>0</v>
      </c>
      <c r="I26" s="290">
        <f t="shared" si="3"/>
        <v>0</v>
      </c>
      <c r="J26" s="290">
        <f t="shared" si="3"/>
        <v>0</v>
      </c>
      <c r="K26" s="290">
        <f t="shared" si="3"/>
        <v>0</v>
      </c>
      <c r="L26" s="290">
        <f t="shared" si="3"/>
        <v>0</v>
      </c>
      <c r="M26" s="290">
        <f t="shared" si="1"/>
        <v>8911920</v>
      </c>
    </row>
    <row r="27" spans="1:14" ht="19.5" customHeight="1" x14ac:dyDescent="0.2">
      <c r="A27" s="291" t="s">
        <v>224</v>
      </c>
      <c r="B27" s="292"/>
      <c r="C27" s="292"/>
      <c r="D27" s="292">
        <v>385000</v>
      </c>
      <c r="E27" s="292"/>
      <c r="F27" s="292">
        <f>'5.finanszírozás'!F19</f>
        <v>411920</v>
      </c>
      <c r="G27" s="292">
        <f>SUM(B27:F27)</f>
        <v>796920</v>
      </c>
      <c r="H27" s="292"/>
      <c r="I27" s="292"/>
      <c r="J27" s="292"/>
      <c r="K27" s="292"/>
      <c r="L27" s="292">
        <f>SUM(H27:K27)</f>
        <v>0</v>
      </c>
      <c r="M27" s="292">
        <f t="shared" si="1"/>
        <v>796920</v>
      </c>
    </row>
    <row r="28" spans="1:14" ht="19.5" customHeight="1" x14ac:dyDescent="0.2">
      <c r="A28" s="291" t="s">
        <v>225</v>
      </c>
      <c r="B28" s="292"/>
      <c r="C28" s="292"/>
      <c r="D28" s="292">
        <v>8115000</v>
      </c>
      <c r="E28" s="292"/>
      <c r="F28" s="292"/>
      <c r="G28" s="292">
        <f>SUM(B28:F28)</f>
        <v>8115000</v>
      </c>
      <c r="H28" s="292"/>
      <c r="I28" s="292"/>
      <c r="J28" s="292"/>
      <c r="K28" s="292"/>
      <c r="L28" s="292">
        <f>SUM(H28:K28)</f>
        <v>0</v>
      </c>
      <c r="M28" s="292">
        <f t="shared" si="1"/>
        <v>8115000</v>
      </c>
    </row>
    <row r="29" spans="1:14" ht="19.5" customHeight="1" x14ac:dyDescent="0.2">
      <c r="A29" s="291" t="s">
        <v>226</v>
      </c>
      <c r="B29" s="292"/>
      <c r="C29" s="292"/>
      <c r="D29" s="292"/>
      <c r="E29" s="292"/>
      <c r="F29" s="292"/>
      <c r="G29" s="292">
        <f>SUM(B29:F29)</f>
        <v>0</v>
      </c>
      <c r="H29" s="292"/>
      <c r="I29" s="292"/>
      <c r="J29" s="292"/>
      <c r="K29" s="292"/>
      <c r="L29" s="292">
        <f>SUM(H29:K29)</f>
        <v>0</v>
      </c>
      <c r="M29" s="290">
        <f t="shared" si="1"/>
        <v>0</v>
      </c>
    </row>
    <row r="30" spans="1:14" ht="30" customHeight="1" x14ac:dyDescent="0.2">
      <c r="A30" s="295" t="s">
        <v>230</v>
      </c>
      <c r="B30" s="296">
        <f>SUM(B9+B13)</f>
        <v>383813737</v>
      </c>
      <c r="C30" s="296">
        <f>SUM(C9+C13)</f>
        <v>519100000</v>
      </c>
      <c r="D30" s="296">
        <f>SUM(D9+D13)</f>
        <v>141330000</v>
      </c>
      <c r="E30" s="296">
        <f>SUM(E9+E13)</f>
        <v>25000000</v>
      </c>
      <c r="F30" s="296">
        <f>SUM(F9+F13)</f>
        <v>326029439</v>
      </c>
      <c r="G30" s="296">
        <f>SUM(B30:F30)</f>
        <v>1395273176</v>
      </c>
      <c r="H30" s="296">
        <f>SUM(H9+H13)</f>
        <v>39282580</v>
      </c>
      <c r="I30" s="296">
        <f>SUM(I9+I13)</f>
        <v>150000000</v>
      </c>
      <c r="J30" s="296">
        <f>SUM(J9+J13)</f>
        <v>0</v>
      </c>
      <c r="K30" s="296">
        <f>SUM(K9+K13)</f>
        <v>487924650</v>
      </c>
      <c r="L30" s="296">
        <f>SUM(H30:K30)</f>
        <v>677207230</v>
      </c>
      <c r="M30" s="296">
        <f t="shared" si="1"/>
        <v>2072480406</v>
      </c>
    </row>
    <row r="31" spans="1:14" ht="12.95" customHeight="1" x14ac:dyDescent="0.2">
      <c r="G31" s="68"/>
      <c r="H31" s="69"/>
      <c r="I31" s="69"/>
      <c r="J31" s="69"/>
      <c r="K31" s="69"/>
      <c r="L31" s="69"/>
      <c r="M31" s="397"/>
    </row>
  </sheetData>
  <sheetProtection selectLockedCells="1" selectUnlockedCells="1"/>
  <mergeCells count="7">
    <mergeCell ref="I8:K8"/>
    <mergeCell ref="A1:M1"/>
    <mergeCell ref="A2:M2"/>
    <mergeCell ref="B5:M5"/>
    <mergeCell ref="B6:G6"/>
    <mergeCell ref="H6:L6"/>
    <mergeCell ref="M6:M7"/>
  </mergeCells>
  <pageMargins left="0.78740157480314965" right="0.78740157480314965" top="1.0629921259842521" bottom="1.0629921259842521" header="0.78740157480314965" footer="0.78740157480314965"/>
  <pageSetup paperSize="9" scale="70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view="pageBreakPreview" topLeftCell="A7" zoomScaleSheetLayoutView="100" workbookViewId="0">
      <selection activeCell="T29" sqref="T29"/>
    </sheetView>
  </sheetViews>
  <sheetFormatPr defaultRowHeight="12.75" x14ac:dyDescent="0.2"/>
  <cols>
    <col min="1" max="1" width="23.42578125" style="70" customWidth="1"/>
    <col min="2" max="2" width="10.85546875" style="71" bestFit="1" customWidth="1"/>
    <col min="3" max="3" width="11.85546875" style="71" customWidth="1"/>
    <col min="4" max="4" width="10.85546875" style="71" bestFit="1" customWidth="1"/>
    <col min="5" max="5" width="9.28515625" style="71" customWidth="1"/>
    <col min="6" max="6" width="9.85546875" style="71" bestFit="1" customWidth="1"/>
    <col min="7" max="7" width="13.5703125" style="71" customWidth="1"/>
    <col min="8" max="8" width="10.28515625" style="71" customWidth="1"/>
    <col min="9" max="9" width="12.28515625" style="71" bestFit="1" customWidth="1"/>
    <col min="10" max="10" width="10.85546875" style="71" bestFit="1" customWidth="1"/>
    <col min="11" max="11" width="9.85546875" style="71" bestFit="1" customWidth="1"/>
    <col min="12" max="12" width="11" style="71" customWidth="1"/>
    <col min="13" max="13" width="11.28515625" style="71" customWidth="1"/>
    <col min="14" max="14" width="11.5703125" style="71" customWidth="1"/>
    <col min="15" max="15" width="12.140625" style="71" customWidth="1"/>
    <col min="16" max="16" width="0" style="72" hidden="1" customWidth="1"/>
    <col min="17" max="17" width="8.28515625" style="72" customWidth="1"/>
    <col min="18" max="18" width="9.140625" style="72"/>
    <col min="19" max="19" width="10.85546875" style="72" bestFit="1" customWidth="1"/>
    <col min="20" max="16384" width="9.140625" style="72"/>
  </cols>
  <sheetData>
    <row r="1" spans="1:20" ht="15" customHeight="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P1" s="74"/>
      <c r="Q1" s="75" t="s">
        <v>231</v>
      </c>
      <c r="R1" s="56"/>
      <c r="S1" s="56"/>
      <c r="T1" s="56"/>
    </row>
    <row r="2" spans="1:20" ht="38.25" customHeight="1" x14ac:dyDescent="0.2">
      <c r="A2" s="458" t="s">
        <v>642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76"/>
      <c r="Q2" s="56"/>
      <c r="R2" s="56"/>
      <c r="S2" s="56"/>
      <c r="T2" s="56"/>
    </row>
    <row r="3" spans="1:20" ht="15" customHeight="1" x14ac:dyDescent="0.2">
      <c r="A3" s="77"/>
      <c r="B3" s="78"/>
      <c r="C3" s="79"/>
      <c r="D3" s="80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  <c r="R3" s="71"/>
    </row>
    <row r="4" spans="1:20" ht="15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P4" s="83"/>
      <c r="Q4" s="64" t="s">
        <v>596</v>
      </c>
    </row>
    <row r="5" spans="1:20" ht="18" customHeight="1" x14ac:dyDescent="0.2">
      <c r="A5" s="459" t="s">
        <v>232</v>
      </c>
      <c r="B5" s="460" t="s">
        <v>638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1" t="s">
        <v>233</v>
      </c>
      <c r="Q5" s="462" t="s">
        <v>234</v>
      </c>
    </row>
    <row r="6" spans="1:20" ht="23.25" customHeight="1" x14ac:dyDescent="0.2">
      <c r="A6" s="459"/>
      <c r="B6" s="463" t="s">
        <v>235</v>
      </c>
      <c r="C6" s="463"/>
      <c r="D6" s="463"/>
      <c r="E6" s="463"/>
      <c r="F6" s="463"/>
      <c r="G6" s="463"/>
      <c r="H6" s="463"/>
      <c r="I6" s="463"/>
      <c r="J6" s="463" t="s">
        <v>236</v>
      </c>
      <c r="K6" s="463"/>
      <c r="L6" s="463"/>
      <c r="M6" s="463"/>
      <c r="N6" s="463"/>
      <c r="O6" s="463" t="s">
        <v>237</v>
      </c>
      <c r="P6" s="461"/>
      <c r="Q6" s="462"/>
    </row>
    <row r="7" spans="1:20" ht="67.900000000000006" customHeight="1" x14ac:dyDescent="0.2">
      <c r="A7" s="459"/>
      <c r="B7" s="65" t="s">
        <v>205</v>
      </c>
      <c r="C7" s="84" t="s">
        <v>238</v>
      </c>
      <c r="D7" s="65" t="s">
        <v>207</v>
      </c>
      <c r="E7" s="65" t="s">
        <v>208</v>
      </c>
      <c r="F7" s="65" t="s">
        <v>209</v>
      </c>
      <c r="G7" s="65" t="s">
        <v>239</v>
      </c>
      <c r="H7" s="65" t="s">
        <v>240</v>
      </c>
      <c r="I7" s="65" t="s">
        <v>219</v>
      </c>
      <c r="J7" s="65" t="s">
        <v>241</v>
      </c>
      <c r="K7" s="65" t="s">
        <v>242</v>
      </c>
      <c r="L7" s="65" t="s">
        <v>243</v>
      </c>
      <c r="M7" s="65" t="s">
        <v>244</v>
      </c>
      <c r="N7" s="65" t="s">
        <v>219</v>
      </c>
      <c r="O7" s="463"/>
      <c r="P7" s="461"/>
      <c r="Q7" s="462"/>
    </row>
    <row r="8" spans="1:20" ht="12.75" customHeight="1" x14ac:dyDescent="0.2">
      <c r="A8" s="459"/>
      <c r="B8" s="85"/>
      <c r="C8" s="85"/>
      <c r="D8" s="85"/>
      <c r="E8" s="85"/>
      <c r="F8" s="85"/>
      <c r="G8" s="85"/>
      <c r="H8" s="85"/>
      <c r="I8" s="65"/>
      <c r="J8" s="85"/>
      <c r="K8" s="86"/>
      <c r="L8" s="86"/>
      <c r="M8" s="86"/>
      <c r="N8" s="65"/>
      <c r="O8" s="463"/>
      <c r="P8" s="461"/>
      <c r="Q8" s="462"/>
    </row>
    <row r="9" spans="1:20" s="53" customFormat="1" ht="25.5" customHeight="1" x14ac:dyDescent="0.2">
      <c r="A9" s="87" t="s">
        <v>185</v>
      </c>
      <c r="B9" s="88">
        <f t="shared" ref="B9:H9" si="0">SUM(B10:B12)</f>
        <v>61185680</v>
      </c>
      <c r="C9" s="88">
        <f t="shared" si="0"/>
        <v>12003604</v>
      </c>
      <c r="D9" s="88">
        <f t="shared" si="0"/>
        <v>158227940</v>
      </c>
      <c r="E9" s="88">
        <f t="shared" si="0"/>
        <v>5110000</v>
      </c>
      <c r="F9" s="88">
        <f t="shared" si="0"/>
        <v>47552500</v>
      </c>
      <c r="G9" s="88">
        <f t="shared" si="0"/>
        <v>13656054</v>
      </c>
      <c r="H9" s="88">
        <f t="shared" si="0"/>
        <v>54116372</v>
      </c>
      <c r="I9" s="88">
        <f>SUM(B9:H9)</f>
        <v>351852150</v>
      </c>
      <c r="J9" s="88">
        <f>SUM(J10:J12)</f>
        <v>849526701</v>
      </c>
      <c r="K9" s="88">
        <f>SUM(K10:K12)</f>
        <v>14000000</v>
      </c>
      <c r="L9" s="88">
        <f>SUM(L10:L12)</f>
        <v>9370995</v>
      </c>
      <c r="M9" s="88">
        <f>SUM(M10:M12)</f>
        <v>47000000</v>
      </c>
      <c r="N9" s="88">
        <f>SUM(J9:M9)</f>
        <v>919897696</v>
      </c>
      <c r="O9" s="88">
        <f>N9+I9</f>
        <v>1271749846</v>
      </c>
      <c r="P9" s="66" t="e">
        <f>SUM(#REF!)</f>
        <v>#REF!</v>
      </c>
      <c r="Q9" s="89">
        <f>SUM(Q10:Q12)</f>
        <v>7</v>
      </c>
    </row>
    <row r="10" spans="1:20" s="53" customFormat="1" ht="19.5" customHeight="1" x14ac:dyDescent="0.2">
      <c r="A10" s="90" t="s">
        <v>224</v>
      </c>
      <c r="B10" s="91">
        <f>'5.finanszírozás'!B35</f>
        <v>61185680</v>
      </c>
      <c r="C10" s="91">
        <f>'5.finanszírozás'!B37</f>
        <v>12003604</v>
      </c>
      <c r="D10" s="91">
        <v>118731699</v>
      </c>
      <c r="E10" s="91">
        <f>'5.finanszírozás'!B41</f>
        <v>5110000</v>
      </c>
      <c r="F10" s="91">
        <v>904000</v>
      </c>
      <c r="G10" s="91">
        <f>'2.Műk.'!C67</f>
        <v>13656054</v>
      </c>
      <c r="H10" s="91">
        <f>'2.Műk.'!C62</f>
        <v>54116372</v>
      </c>
      <c r="I10" s="88">
        <f>SUM(B10:H10)</f>
        <v>265707409</v>
      </c>
      <c r="J10" s="91"/>
      <c r="K10" s="91"/>
      <c r="L10" s="91"/>
      <c r="M10" s="91"/>
      <c r="N10" s="88">
        <f>SUM(J10:M10)</f>
        <v>0</v>
      </c>
      <c r="O10" s="88">
        <f>N10+I10</f>
        <v>265707409</v>
      </c>
      <c r="P10" s="66"/>
      <c r="Q10" s="92">
        <f>'12. Önk.'!D24</f>
        <v>7</v>
      </c>
    </row>
    <row r="11" spans="1:20" s="53" customFormat="1" ht="19.5" customHeight="1" x14ac:dyDescent="0.2">
      <c r="A11" s="90" t="s">
        <v>225</v>
      </c>
      <c r="B11" s="91"/>
      <c r="C11" s="91"/>
      <c r="D11" s="91">
        <v>39496241</v>
      </c>
      <c r="E11" s="91"/>
      <c r="F11" s="91">
        <f>21648500+25000000</f>
        <v>46648500</v>
      </c>
      <c r="G11" s="91"/>
      <c r="H11" s="91"/>
      <c r="I11" s="88">
        <f>SUM(B11:H11)</f>
        <v>86144741</v>
      </c>
      <c r="J11" s="91">
        <f>'3.Felh.'!C32+'3.Felh.'!C86</f>
        <v>849526701</v>
      </c>
      <c r="K11" s="91">
        <f>'3.Felh.'!C89</f>
        <v>14000000</v>
      </c>
      <c r="L11" s="91">
        <f>'3.Felh.'!C101</f>
        <v>9370995</v>
      </c>
      <c r="M11" s="91">
        <f>'3.Felh.'!C98</f>
        <v>47000000</v>
      </c>
      <c r="N11" s="88">
        <f>SUM(J11:M11)</f>
        <v>919897696</v>
      </c>
      <c r="O11" s="88">
        <f>N11+I11</f>
        <v>1006042437</v>
      </c>
      <c r="P11" s="66"/>
      <c r="Q11" s="92"/>
    </row>
    <row r="12" spans="1:20" s="53" customFormat="1" ht="19.5" customHeight="1" x14ac:dyDescent="0.2">
      <c r="A12" s="90" t="s">
        <v>226</v>
      </c>
      <c r="B12" s="91"/>
      <c r="C12" s="91"/>
      <c r="D12" s="91"/>
      <c r="E12" s="91"/>
      <c r="F12" s="91"/>
      <c r="G12" s="91"/>
      <c r="H12" s="91"/>
      <c r="I12" s="88">
        <f>SUM(B12:H12)</f>
        <v>0</v>
      </c>
      <c r="J12" s="91"/>
      <c r="K12" s="91"/>
      <c r="L12" s="91"/>
      <c r="M12" s="91"/>
      <c r="N12" s="88">
        <f>SUM(J12:M12)</f>
        <v>0</v>
      </c>
      <c r="O12" s="88">
        <f>N12+I12</f>
        <v>0</v>
      </c>
      <c r="P12" s="66"/>
      <c r="Q12" s="92"/>
    </row>
    <row r="13" spans="1:20" s="53" customFormat="1" ht="25.5" customHeight="1" x14ac:dyDescent="0.2">
      <c r="A13" s="87" t="s">
        <v>186</v>
      </c>
      <c r="B13" s="88">
        <f t="shared" ref="B13:P13" si="1">SUM(B14+B18+B22+B26)</f>
        <v>387000013</v>
      </c>
      <c r="C13" s="88">
        <f t="shared" si="1"/>
        <v>81061772</v>
      </c>
      <c r="D13" s="88">
        <f t="shared" si="1"/>
        <v>296110099.60000002</v>
      </c>
      <c r="E13" s="88">
        <f t="shared" si="1"/>
        <v>0</v>
      </c>
      <c r="F13" s="88">
        <f t="shared" si="1"/>
        <v>0</v>
      </c>
      <c r="G13" s="88">
        <f t="shared" si="1"/>
        <v>0</v>
      </c>
      <c r="H13" s="88">
        <f t="shared" si="1"/>
        <v>0</v>
      </c>
      <c r="I13" s="88">
        <f t="shared" si="1"/>
        <v>764171884.60000002</v>
      </c>
      <c r="J13" s="88">
        <f t="shared" si="1"/>
        <v>36258675</v>
      </c>
      <c r="K13" s="88">
        <f t="shared" si="1"/>
        <v>300000</v>
      </c>
      <c r="L13" s="88">
        <f t="shared" si="1"/>
        <v>0</v>
      </c>
      <c r="M13" s="88">
        <f t="shared" si="1"/>
        <v>0</v>
      </c>
      <c r="N13" s="88">
        <f t="shared" si="1"/>
        <v>36558675</v>
      </c>
      <c r="O13" s="88">
        <f t="shared" si="1"/>
        <v>800730559.60000002</v>
      </c>
      <c r="P13" s="88">
        <f t="shared" si="1"/>
        <v>478679000</v>
      </c>
      <c r="Q13" s="89">
        <f>Q14+Q18+Q22+Q26</f>
        <v>100</v>
      </c>
    </row>
    <row r="14" spans="1:20" s="53" customFormat="1" ht="25.5" customHeight="1" x14ac:dyDescent="0.2">
      <c r="A14" s="93" t="s">
        <v>227</v>
      </c>
      <c r="B14" s="88">
        <f t="shared" ref="B14:Q14" si="2">SUM(B15:B17)</f>
        <v>111734600</v>
      </c>
      <c r="C14" s="88">
        <f t="shared" si="2"/>
        <v>22038813</v>
      </c>
      <c r="D14" s="88">
        <f t="shared" si="2"/>
        <v>29273959.600000001</v>
      </c>
      <c r="E14" s="88">
        <f t="shared" si="2"/>
        <v>0</v>
      </c>
      <c r="F14" s="88">
        <f t="shared" si="2"/>
        <v>0</v>
      </c>
      <c r="G14" s="88">
        <f t="shared" si="2"/>
        <v>0</v>
      </c>
      <c r="H14" s="88">
        <f t="shared" si="2"/>
        <v>0</v>
      </c>
      <c r="I14" s="88">
        <f t="shared" si="2"/>
        <v>163047372.59999999</v>
      </c>
      <c r="J14" s="88">
        <f t="shared" si="2"/>
        <v>2899410</v>
      </c>
      <c r="K14" s="88">
        <f t="shared" si="2"/>
        <v>300000</v>
      </c>
      <c r="L14" s="88">
        <f t="shared" si="2"/>
        <v>0</v>
      </c>
      <c r="M14" s="88">
        <f t="shared" si="2"/>
        <v>0</v>
      </c>
      <c r="N14" s="88">
        <f t="shared" si="2"/>
        <v>3199410</v>
      </c>
      <c r="O14" s="88">
        <f t="shared" si="2"/>
        <v>166246782.59999999</v>
      </c>
      <c r="P14" s="88">
        <f t="shared" si="2"/>
        <v>0</v>
      </c>
      <c r="Q14" s="94">
        <f t="shared" si="2"/>
        <v>23</v>
      </c>
    </row>
    <row r="15" spans="1:20" s="53" customFormat="1" ht="19.5" customHeight="1" x14ac:dyDescent="0.2">
      <c r="A15" s="90" t="s">
        <v>224</v>
      </c>
      <c r="B15" s="91">
        <f>'[4]011130'!$D$26+'[4]011220'!$D$26</f>
        <v>102251000</v>
      </c>
      <c r="C15" s="91">
        <f>'[4]011130'!$D$27+'[4]011220'!$D$27</f>
        <v>20122461</v>
      </c>
      <c r="D15" s="91">
        <f>'[4]011130'!$D$52+'[4]011220'!$D$52</f>
        <v>25823890</v>
      </c>
      <c r="E15" s="91"/>
      <c r="F15" s="91"/>
      <c r="G15" s="91"/>
      <c r="H15" s="91"/>
      <c r="I15" s="91">
        <f>SUM(B15:H15)</f>
        <v>148197351</v>
      </c>
      <c r="J15" s="91">
        <f>'5.finanszírozás'!C45</f>
        <v>2899410</v>
      </c>
      <c r="K15" s="91">
        <f>'5.finanszírozás'!C47</f>
        <v>300000</v>
      </c>
      <c r="L15" s="91"/>
      <c r="M15" s="91"/>
      <c r="N15" s="91">
        <f>SUM(J15:M15)</f>
        <v>3199410</v>
      </c>
      <c r="O15" s="91">
        <f>N15+I15</f>
        <v>151396761</v>
      </c>
      <c r="P15" s="95"/>
      <c r="Q15" s="92">
        <v>20</v>
      </c>
    </row>
    <row r="16" spans="1:20" s="53" customFormat="1" ht="19.5" customHeight="1" x14ac:dyDescent="0.2">
      <c r="A16" s="90" t="s">
        <v>225</v>
      </c>
      <c r="B16" s="398">
        <f>'[4]031030'!$D$26</f>
        <v>9483600</v>
      </c>
      <c r="C16" s="398">
        <f>'[4]031030'!$D$27</f>
        <v>1916352</v>
      </c>
      <c r="D16" s="398">
        <f>'[4]031030'!$D$52</f>
        <v>3450069.6</v>
      </c>
      <c r="E16" s="91"/>
      <c r="F16" s="91"/>
      <c r="G16" s="91"/>
      <c r="H16" s="91"/>
      <c r="I16" s="91">
        <f>SUM(B16:H16)</f>
        <v>14850021.6</v>
      </c>
      <c r="J16" s="91"/>
      <c r="K16" s="91"/>
      <c r="L16" s="91"/>
      <c r="M16" s="91"/>
      <c r="N16" s="91">
        <f>SUM(J16:M16)</f>
        <v>0</v>
      </c>
      <c r="O16" s="91">
        <f>N16+I16</f>
        <v>14850021.6</v>
      </c>
      <c r="P16" s="95"/>
      <c r="Q16" s="92">
        <v>3</v>
      </c>
    </row>
    <row r="17" spans="1:19" s="53" customFormat="1" ht="19.5" customHeight="1" x14ac:dyDescent="0.2">
      <c r="A17" s="90" t="s">
        <v>226</v>
      </c>
      <c r="B17" s="91"/>
      <c r="C17" s="91"/>
      <c r="D17" s="91"/>
      <c r="E17" s="91"/>
      <c r="F17" s="91"/>
      <c r="G17" s="91"/>
      <c r="H17" s="91"/>
      <c r="I17" s="91">
        <f>SUM(B17:H17)</f>
        <v>0</v>
      </c>
      <c r="J17" s="91"/>
      <c r="K17" s="91"/>
      <c r="L17" s="91"/>
      <c r="M17" s="91"/>
      <c r="N17" s="91">
        <f>SUM(J17:M17)</f>
        <v>0</v>
      </c>
      <c r="O17" s="91">
        <f>N17+I17</f>
        <v>0</v>
      </c>
      <c r="P17" s="95"/>
      <c r="Q17" s="92"/>
    </row>
    <row r="18" spans="1:19" s="53" customFormat="1" ht="22.5" customHeight="1" x14ac:dyDescent="0.2">
      <c r="A18" s="87" t="s">
        <v>228</v>
      </c>
      <c r="B18" s="88">
        <f t="shared" ref="B18:O18" si="3">SUM(B19:B21)</f>
        <v>183476000</v>
      </c>
      <c r="C18" s="88">
        <f t="shared" si="3"/>
        <v>40588000</v>
      </c>
      <c r="D18" s="88">
        <f t="shared" si="3"/>
        <v>196499000</v>
      </c>
      <c r="E18" s="88">
        <f t="shared" si="3"/>
        <v>0</v>
      </c>
      <c r="F18" s="88">
        <f t="shared" si="3"/>
        <v>0</v>
      </c>
      <c r="G18" s="88">
        <f t="shared" si="3"/>
        <v>0</v>
      </c>
      <c r="H18" s="88">
        <f t="shared" si="3"/>
        <v>0</v>
      </c>
      <c r="I18" s="88">
        <f t="shared" si="3"/>
        <v>420563000</v>
      </c>
      <c r="J18" s="88">
        <f t="shared" si="3"/>
        <v>29058000</v>
      </c>
      <c r="K18" s="88">
        <f t="shared" si="3"/>
        <v>0</v>
      </c>
      <c r="L18" s="88">
        <f t="shared" si="3"/>
        <v>0</v>
      </c>
      <c r="M18" s="88">
        <f t="shared" si="3"/>
        <v>0</v>
      </c>
      <c r="N18" s="88">
        <f t="shared" si="3"/>
        <v>29058000</v>
      </c>
      <c r="O18" s="88">
        <f t="shared" si="3"/>
        <v>449621000</v>
      </c>
      <c r="P18" s="88">
        <f>O18+J18</f>
        <v>478679000</v>
      </c>
      <c r="Q18" s="94">
        <f>SUM(Q19:Q21)</f>
        <v>53</v>
      </c>
    </row>
    <row r="19" spans="1:19" s="53" customFormat="1" ht="19.5" customHeight="1" x14ac:dyDescent="0.2">
      <c r="A19" s="90" t="s">
        <v>224</v>
      </c>
      <c r="B19" s="91">
        <f>'5.finanszírozás'!D35</f>
        <v>183476000</v>
      </c>
      <c r="C19" s="91">
        <f>'5.finanszírozás'!D37</f>
        <v>40588000</v>
      </c>
      <c r="D19" s="91">
        <f>'5.finanszírozás'!D39</f>
        <v>196499000</v>
      </c>
      <c r="E19" s="91"/>
      <c r="F19" s="91"/>
      <c r="G19" s="91"/>
      <c r="H19" s="91"/>
      <c r="I19" s="91">
        <f>SUM(B19:H19)</f>
        <v>420563000</v>
      </c>
      <c r="J19" s="91">
        <f>'5.finanszírozás'!D45</f>
        <v>29058000</v>
      </c>
      <c r="K19" s="91"/>
      <c r="L19" s="91"/>
      <c r="M19" s="91"/>
      <c r="N19" s="91">
        <f>SUM(J19:M19)</f>
        <v>29058000</v>
      </c>
      <c r="O19" s="91">
        <f>N19+I19</f>
        <v>449621000</v>
      </c>
      <c r="P19" s="95"/>
      <c r="Q19" s="92">
        <f>'14. GAMESZ'!D24</f>
        <v>53</v>
      </c>
      <c r="S19" s="54"/>
    </row>
    <row r="20" spans="1:19" s="53" customFormat="1" ht="19.5" customHeight="1" x14ac:dyDescent="0.25">
      <c r="A20" s="90" t="s">
        <v>225</v>
      </c>
      <c r="B20" s="96"/>
      <c r="C20" s="96"/>
      <c r="D20" s="96"/>
      <c r="E20" s="91"/>
      <c r="F20" s="91"/>
      <c r="G20" s="91"/>
      <c r="H20" s="91"/>
      <c r="I20" s="91">
        <f>SUM(B20:H20)</f>
        <v>0</v>
      </c>
      <c r="J20" s="91"/>
      <c r="K20" s="91"/>
      <c r="L20" s="91"/>
      <c r="M20" s="91"/>
      <c r="N20" s="91">
        <f>SUM(J20:M20)</f>
        <v>0</v>
      </c>
      <c r="O20" s="91">
        <f>N20+I20</f>
        <v>0</v>
      </c>
      <c r="P20" s="95"/>
      <c r="Q20" s="92"/>
    </row>
    <row r="21" spans="1:19" s="53" customFormat="1" ht="19.5" customHeight="1" x14ac:dyDescent="0.2">
      <c r="A21" s="90" t="s">
        <v>226</v>
      </c>
      <c r="B21" s="91"/>
      <c r="C21" s="91"/>
      <c r="D21" s="91"/>
      <c r="E21" s="91"/>
      <c r="F21" s="91"/>
      <c r="G21" s="91"/>
      <c r="H21" s="91"/>
      <c r="I21" s="91">
        <f>SUM(B21:H21)</f>
        <v>0</v>
      </c>
      <c r="J21" s="91"/>
      <c r="K21" s="91"/>
      <c r="L21" s="91"/>
      <c r="M21" s="91"/>
      <c r="N21" s="91">
        <f>SUM(J21:M21)</f>
        <v>0</v>
      </c>
      <c r="O21" s="91">
        <f>N21+I21</f>
        <v>0</v>
      </c>
      <c r="P21" s="95"/>
      <c r="Q21" s="92"/>
    </row>
    <row r="22" spans="1:19" s="53" customFormat="1" ht="22.5" customHeight="1" x14ac:dyDescent="0.2">
      <c r="A22" s="93" t="s">
        <v>229</v>
      </c>
      <c r="B22" s="88">
        <f>SUM(B23:B25)</f>
        <v>70248513</v>
      </c>
      <c r="C22" s="88">
        <f>SUM(C23:C25)</f>
        <v>14036052</v>
      </c>
      <c r="D22" s="88">
        <f>SUM(D23:D25)</f>
        <v>17278440</v>
      </c>
      <c r="E22" s="88">
        <f>SUM(E23:E25)</f>
        <v>0</v>
      </c>
      <c r="F22" s="88">
        <f>SUM(F23:F25)</f>
        <v>0</v>
      </c>
      <c r="G22" s="88"/>
      <c r="H22" s="88">
        <f t="shared" ref="H22:O22" si="4">SUM(H23:H25)</f>
        <v>0</v>
      </c>
      <c r="I22" s="88">
        <f t="shared" si="4"/>
        <v>101563005</v>
      </c>
      <c r="J22" s="88">
        <f t="shared" si="4"/>
        <v>1300000</v>
      </c>
      <c r="K22" s="88">
        <f t="shared" si="4"/>
        <v>0</v>
      </c>
      <c r="L22" s="88">
        <f t="shared" si="4"/>
        <v>0</v>
      </c>
      <c r="M22" s="88">
        <f t="shared" si="4"/>
        <v>0</v>
      </c>
      <c r="N22" s="88">
        <f t="shared" si="4"/>
        <v>1300000</v>
      </c>
      <c r="O22" s="88">
        <f t="shared" si="4"/>
        <v>102863005</v>
      </c>
      <c r="P22" s="97"/>
      <c r="Q22" s="89">
        <f>SUM(Q23:Q25)</f>
        <v>19</v>
      </c>
    </row>
    <row r="23" spans="1:19" s="53" customFormat="1" ht="19.5" customHeight="1" x14ac:dyDescent="0.2">
      <c r="A23" s="90" t="s">
        <v>224</v>
      </c>
      <c r="B23" s="91">
        <f>'5.finanszírozás'!E35</f>
        <v>70248513</v>
      </c>
      <c r="C23" s="91">
        <f>'5.finanszírozás'!E37</f>
        <v>14036052</v>
      </c>
      <c r="D23" s="91">
        <f>'5.finanszírozás'!E39</f>
        <v>17278440</v>
      </c>
      <c r="E23" s="91"/>
      <c r="F23" s="91"/>
      <c r="G23" s="91"/>
      <c r="H23" s="91"/>
      <c r="I23" s="91">
        <f>SUM(B23:H23)</f>
        <v>101563005</v>
      </c>
      <c r="J23" s="91">
        <f>'5.finanszírozás'!E45</f>
        <v>1300000</v>
      </c>
      <c r="K23" s="91"/>
      <c r="L23" s="91"/>
      <c r="M23" s="91"/>
      <c r="N23" s="91">
        <f>SUM(J23:M23)</f>
        <v>1300000</v>
      </c>
      <c r="O23" s="91">
        <f>N23+I23</f>
        <v>102863005</v>
      </c>
      <c r="P23" s="95"/>
      <c r="Q23" s="92">
        <f>'15. Óvoda'!D24</f>
        <v>19</v>
      </c>
    </row>
    <row r="24" spans="1:19" s="53" customFormat="1" ht="19.5" customHeight="1" x14ac:dyDescent="0.2">
      <c r="A24" s="90" t="s">
        <v>225</v>
      </c>
      <c r="B24" s="91"/>
      <c r="C24" s="91"/>
      <c r="D24" s="91"/>
      <c r="E24" s="91"/>
      <c r="F24" s="91"/>
      <c r="G24" s="91"/>
      <c r="H24" s="91"/>
      <c r="I24" s="91">
        <f>SUM(B24:H24)</f>
        <v>0</v>
      </c>
      <c r="J24" s="91"/>
      <c r="K24" s="91"/>
      <c r="L24" s="91"/>
      <c r="M24" s="91"/>
      <c r="N24" s="91">
        <f>SUM(J24:M24)</f>
        <v>0</v>
      </c>
      <c r="O24" s="91">
        <f>N24+I24</f>
        <v>0</v>
      </c>
      <c r="P24" s="95"/>
      <c r="Q24" s="92"/>
    </row>
    <row r="25" spans="1:19" s="53" customFormat="1" ht="19.5" customHeight="1" x14ac:dyDescent="0.2">
      <c r="A25" s="90" t="s">
        <v>226</v>
      </c>
      <c r="B25" s="91"/>
      <c r="C25" s="91"/>
      <c r="D25" s="91"/>
      <c r="E25" s="91"/>
      <c r="F25" s="91"/>
      <c r="G25" s="91"/>
      <c r="H25" s="91"/>
      <c r="I25" s="91">
        <f>SUM(B25:H25)</f>
        <v>0</v>
      </c>
      <c r="J25" s="91"/>
      <c r="K25" s="91"/>
      <c r="L25" s="91"/>
      <c r="M25" s="91"/>
      <c r="N25" s="91">
        <f>SUM(J25:M25)</f>
        <v>0</v>
      </c>
      <c r="O25" s="91">
        <f>N25+I25</f>
        <v>0</v>
      </c>
      <c r="P25" s="95"/>
      <c r="Q25" s="92"/>
    </row>
    <row r="26" spans="1:19" s="53" customFormat="1" ht="19.5" customHeight="1" x14ac:dyDescent="0.2">
      <c r="A26" s="93" t="s">
        <v>192</v>
      </c>
      <c r="B26" s="88">
        <f t="shared" ref="B26:Q26" si="5">SUM(B27:B29)</f>
        <v>21540900</v>
      </c>
      <c r="C26" s="88">
        <f t="shared" si="5"/>
        <v>4398907</v>
      </c>
      <c r="D26" s="88">
        <f t="shared" si="5"/>
        <v>53058700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78998507</v>
      </c>
      <c r="J26" s="88">
        <f t="shared" si="5"/>
        <v>3001265</v>
      </c>
      <c r="K26" s="88">
        <f t="shared" si="5"/>
        <v>0</v>
      </c>
      <c r="L26" s="88">
        <f t="shared" si="5"/>
        <v>0</v>
      </c>
      <c r="M26" s="88">
        <f t="shared" si="5"/>
        <v>0</v>
      </c>
      <c r="N26" s="88">
        <f t="shared" si="5"/>
        <v>3001265</v>
      </c>
      <c r="O26" s="88">
        <f t="shared" si="5"/>
        <v>81999772</v>
      </c>
      <c r="P26" s="88">
        <f t="shared" si="5"/>
        <v>0</v>
      </c>
      <c r="Q26" s="94">
        <f t="shared" si="5"/>
        <v>5</v>
      </c>
    </row>
    <row r="27" spans="1:19" s="53" customFormat="1" ht="19.5" customHeight="1" x14ac:dyDescent="0.2">
      <c r="A27" s="90" t="s">
        <v>224</v>
      </c>
      <c r="B27" s="399">
        <f>'[5]082044'!$D$26+'[5]082092'!$D$26</f>
        <v>7645800</v>
      </c>
      <c r="C27" s="399">
        <f>'[5]082044'!$D$27+'[5]082092'!$D$27</f>
        <v>1654282</v>
      </c>
      <c r="D27" s="399">
        <f>'[5]082042'!$D$52+'[5]082044'!$D$52+'[5]082092'!$D$52</f>
        <v>32998700</v>
      </c>
      <c r="E27" s="91"/>
      <c r="F27" s="91"/>
      <c r="G27" s="91"/>
      <c r="H27" s="91"/>
      <c r="I27" s="91">
        <f>SUM(B27:H27)</f>
        <v>42298782</v>
      </c>
      <c r="J27" s="91">
        <f>'[5]082044'!$D$86+'[5]082092'!$D$86</f>
        <v>500000</v>
      </c>
      <c r="K27" s="91"/>
      <c r="L27" s="91"/>
      <c r="M27" s="91"/>
      <c r="N27" s="91">
        <f>SUM(J27:M27)</f>
        <v>500000</v>
      </c>
      <c r="O27" s="91">
        <f>N27+I27</f>
        <v>42798782</v>
      </c>
      <c r="P27" s="95"/>
      <c r="Q27" s="92">
        <v>2</v>
      </c>
    </row>
    <row r="28" spans="1:19" s="53" customFormat="1" ht="19.5" customHeight="1" x14ac:dyDescent="0.2">
      <c r="A28" s="90" t="s">
        <v>225</v>
      </c>
      <c r="B28" s="91">
        <f>'[5]046040'!$D$26+'[5]082070'!$D$26+'[5]083050'!$D$26</f>
        <v>13895100</v>
      </c>
      <c r="C28" s="91">
        <f>'[5]046040'!$D$27+'[5]082070'!$D$27+'[5]083050'!$D$27</f>
        <v>2744625</v>
      </c>
      <c r="D28" s="91">
        <f>'[5]046040'!$D$52+'[5]082070'!$D$52+'[5]083050'!$D$52</f>
        <v>20060000</v>
      </c>
      <c r="E28" s="91"/>
      <c r="F28" s="91"/>
      <c r="G28" s="91"/>
      <c r="H28" s="91"/>
      <c r="I28" s="91">
        <f>SUM(B28:H28)</f>
        <v>36699725</v>
      </c>
      <c r="J28" s="91">
        <f>'[5]046040'!$D$86+'[5]082070'!$D$86+'[5]083050'!$D$86</f>
        <v>2501265</v>
      </c>
      <c r="K28" s="91"/>
      <c r="L28" s="91"/>
      <c r="M28" s="91"/>
      <c r="N28" s="91">
        <f>SUM(J28:M28)</f>
        <v>2501265</v>
      </c>
      <c r="O28" s="91">
        <f>N28+I28</f>
        <v>39200990</v>
      </c>
      <c r="P28" s="95"/>
      <c r="Q28" s="92">
        <v>3</v>
      </c>
    </row>
    <row r="29" spans="1:19" s="53" customFormat="1" ht="19.5" customHeight="1" x14ac:dyDescent="0.2">
      <c r="A29" s="90" t="s">
        <v>226</v>
      </c>
      <c r="B29" s="91"/>
      <c r="C29" s="91"/>
      <c r="D29" s="91"/>
      <c r="E29" s="91"/>
      <c r="F29" s="91"/>
      <c r="G29" s="91"/>
      <c r="H29" s="91"/>
      <c r="I29" s="91">
        <f>SUM(B29:H29)</f>
        <v>0</v>
      </c>
      <c r="J29" s="91"/>
      <c r="K29" s="91"/>
      <c r="L29" s="91"/>
      <c r="M29" s="91"/>
      <c r="N29" s="91">
        <f>SUM(J29:M29)</f>
        <v>0</v>
      </c>
      <c r="O29" s="91">
        <f>N29+I29</f>
        <v>0</v>
      </c>
      <c r="P29" s="95"/>
      <c r="Q29" s="92"/>
    </row>
    <row r="30" spans="1:19" s="53" customFormat="1" ht="30" customHeight="1" x14ac:dyDescent="0.2">
      <c r="A30" s="98" t="s">
        <v>230</v>
      </c>
      <c r="B30" s="99">
        <f t="shared" ref="B30:H30" si="6">SUM(B9+B13)</f>
        <v>448185693</v>
      </c>
      <c r="C30" s="99">
        <f t="shared" si="6"/>
        <v>93065376</v>
      </c>
      <c r="D30" s="99">
        <f>SUM(D9+D13)</f>
        <v>454338039.60000002</v>
      </c>
      <c r="E30" s="99">
        <f t="shared" si="6"/>
        <v>5110000</v>
      </c>
      <c r="F30" s="99">
        <f t="shared" si="6"/>
        <v>47552500</v>
      </c>
      <c r="G30" s="99">
        <f t="shared" si="6"/>
        <v>13656054</v>
      </c>
      <c r="H30" s="99">
        <f t="shared" si="6"/>
        <v>54116372</v>
      </c>
      <c r="I30" s="99">
        <f>SUM(I9+I13)</f>
        <v>1116024034.5999999</v>
      </c>
      <c r="J30" s="99">
        <f>SUM(J9+J13)</f>
        <v>885785376</v>
      </c>
      <c r="K30" s="99">
        <f>SUM(K9+K13)</f>
        <v>14300000</v>
      </c>
      <c r="L30" s="99">
        <f>SUM(L9+L13)</f>
        <v>9370995</v>
      </c>
      <c r="M30" s="99">
        <f>SUM(M9+M13)</f>
        <v>47000000</v>
      </c>
      <c r="N30" s="99">
        <f>SUM(J30:M30)</f>
        <v>956456371</v>
      </c>
      <c r="O30" s="99">
        <f>N30+I30</f>
        <v>2072480405.5999999</v>
      </c>
      <c r="P30" s="100" t="e">
        <f>SUM(P9+P13)</f>
        <v>#REF!</v>
      </c>
      <c r="Q30" s="101">
        <f>Q9+Q13</f>
        <v>107</v>
      </c>
      <c r="S30" s="54"/>
    </row>
    <row r="31" spans="1:19" x14ac:dyDescent="0.2">
      <c r="A31" s="70" t="s">
        <v>245</v>
      </c>
      <c r="Q31" s="72">
        <v>0</v>
      </c>
    </row>
    <row r="32" spans="1:19" x14ac:dyDescent="0.2">
      <c r="A32" s="54" t="s">
        <v>246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3"/>
      <c r="Q32" s="53">
        <v>0</v>
      </c>
      <c r="S32" s="71"/>
    </row>
    <row r="33" spans="1:17" x14ac:dyDescent="0.2">
      <c r="A33" s="54" t="s">
        <v>247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3"/>
      <c r="Q33" s="256">
        <v>5</v>
      </c>
    </row>
    <row r="34" spans="1:17" x14ac:dyDescent="0.2">
      <c r="A34" s="54" t="s">
        <v>248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3"/>
      <c r="Q34" s="53">
        <f>SUM(Q31:Q33)</f>
        <v>5</v>
      </c>
    </row>
    <row r="35" spans="1:17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3"/>
      <c r="Q35" s="53"/>
    </row>
    <row r="36" spans="1:17" ht="15.75" customHeight="1" x14ac:dyDescent="0.2">
      <c r="A36" s="464" t="s">
        <v>249</v>
      </c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</row>
    <row r="37" spans="1:17" ht="13.5" customHeight="1" x14ac:dyDescent="0.2">
      <c r="A37" s="465" t="s">
        <v>250</v>
      </c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</row>
    <row r="38" spans="1:17" ht="13.5" customHeight="1" x14ac:dyDescent="0.2">
      <c r="A38" s="465" t="s">
        <v>251</v>
      </c>
      <c r="B38" s="465"/>
      <c r="C38" s="465"/>
      <c r="D38" s="465"/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</row>
    <row r="39" spans="1:17" x14ac:dyDescent="0.2">
      <c r="A39" s="465" t="s">
        <v>252</v>
      </c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</row>
    <row r="40" spans="1:17" x14ac:dyDescent="0.2">
      <c r="A40" s="465" t="s">
        <v>253</v>
      </c>
      <c r="B40" s="465"/>
      <c r="C40" s="465"/>
      <c r="D40" s="465"/>
      <c r="E40" s="465"/>
      <c r="F40" s="465"/>
      <c r="G40" s="465"/>
      <c r="H40" s="465"/>
      <c r="I40" s="465"/>
      <c r="J40" s="465"/>
      <c r="K40" s="465"/>
      <c r="L40" s="465"/>
      <c r="M40" s="465"/>
      <c r="N40" s="465"/>
      <c r="O40" s="465"/>
      <c r="P40" s="465"/>
      <c r="Q40" s="465"/>
    </row>
    <row r="41" spans="1:17" ht="12.75" customHeight="1" x14ac:dyDescent="0.2">
      <c r="A41" s="465" t="s">
        <v>254</v>
      </c>
      <c r="B41" s="465"/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5"/>
      <c r="P41" s="465"/>
      <c r="Q41" s="465"/>
    </row>
    <row r="42" spans="1:17" ht="12.75" customHeight="1" x14ac:dyDescent="0.2">
      <c r="A42" s="465" t="s">
        <v>255</v>
      </c>
      <c r="B42" s="465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5"/>
      <c r="N42" s="465"/>
      <c r="O42" s="465"/>
      <c r="P42" s="465"/>
      <c r="Q42" s="465"/>
    </row>
    <row r="43" spans="1:17" ht="13.5" customHeight="1" x14ac:dyDescent="0.2">
      <c r="A43" s="465" t="s">
        <v>256</v>
      </c>
      <c r="B43" s="465"/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5"/>
      <c r="N43" s="465"/>
      <c r="O43" s="465"/>
      <c r="P43" s="465"/>
      <c r="Q43" s="465"/>
    </row>
    <row r="44" spans="1:17" ht="13.5" customHeight="1" x14ac:dyDescent="0.2">
      <c r="A44" s="465" t="s">
        <v>257</v>
      </c>
      <c r="B44" s="465"/>
      <c r="C44" s="465"/>
      <c r="D44" s="465"/>
      <c r="E44" s="465"/>
      <c r="F44" s="465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</row>
    <row r="45" spans="1:17" x14ac:dyDescent="0.2">
      <c r="A45" s="465" t="s">
        <v>258</v>
      </c>
      <c r="B45" s="465"/>
      <c r="C45" s="465"/>
      <c r="D45" s="465"/>
      <c r="E45" s="465"/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</row>
    <row r="46" spans="1:17" x14ac:dyDescent="0.2">
      <c r="A46" s="465" t="s">
        <v>259</v>
      </c>
      <c r="B46" s="465"/>
      <c r="C46" s="465"/>
      <c r="D46" s="465"/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</row>
    <row r="47" spans="1:17" ht="12.75" customHeight="1" x14ac:dyDescent="0.2">
      <c r="A47" s="465" t="s">
        <v>514</v>
      </c>
      <c r="B47" s="465"/>
      <c r="C47" s="465"/>
      <c r="D47" s="465"/>
      <c r="E47" s="465"/>
      <c r="F47" s="465"/>
      <c r="G47" s="465"/>
      <c r="H47" s="465"/>
      <c r="I47" s="465"/>
      <c r="J47" s="465"/>
      <c r="K47" s="465"/>
      <c r="L47" s="102"/>
      <c r="M47" s="102"/>
      <c r="N47" s="102"/>
      <c r="O47" s="102"/>
      <c r="P47" s="103"/>
      <c r="Q47" s="103"/>
    </row>
    <row r="48" spans="1:17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3"/>
      <c r="Q48" s="53"/>
    </row>
    <row r="49" spans="1:17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3"/>
      <c r="Q49" s="53"/>
    </row>
    <row r="50" spans="1:17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3"/>
      <c r="Q50" s="53"/>
    </row>
  </sheetData>
  <sheetProtection selectLockedCells="1" selectUnlockedCells="1"/>
  <mergeCells count="20">
    <mergeCell ref="A41:Q41"/>
    <mergeCell ref="A47:K47"/>
    <mergeCell ref="A42:Q42"/>
    <mergeCell ref="A43:Q43"/>
    <mergeCell ref="A44:Q44"/>
    <mergeCell ref="A45:Q45"/>
    <mergeCell ref="A46:Q46"/>
    <mergeCell ref="A36:Q36"/>
    <mergeCell ref="A37:Q37"/>
    <mergeCell ref="A38:Q38"/>
    <mergeCell ref="A39:Q39"/>
    <mergeCell ref="A40:Q40"/>
    <mergeCell ref="A2:O2"/>
    <mergeCell ref="A5:A8"/>
    <mergeCell ref="B5:O5"/>
    <mergeCell ref="P5:P8"/>
    <mergeCell ref="Q5:Q8"/>
    <mergeCell ref="B6:I6"/>
    <mergeCell ref="J6:N6"/>
    <mergeCell ref="O6:O8"/>
  </mergeCells>
  <pageMargins left="0.78740157480314965" right="0.78740157480314965" top="1.0629921259842521" bottom="1.0629921259842521" header="0.78740157480314965" footer="0.78740157480314965"/>
  <pageSetup paperSize="9" scale="60" firstPageNumber="0" orientation="landscape" horizontalDpi="300" verticalDpi="300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view="pageBreakPreview" zoomScaleSheetLayoutView="100" workbookViewId="0">
      <selection activeCell="D22" sqref="D22"/>
    </sheetView>
  </sheetViews>
  <sheetFormatPr defaultRowHeight="12.75" x14ac:dyDescent="0.2"/>
  <cols>
    <col min="1" max="1" width="35.42578125" customWidth="1"/>
    <col min="2" max="2" width="12.7109375" customWidth="1"/>
    <col min="3" max="3" width="12.7109375" style="104" customWidth="1"/>
    <col min="4" max="12" width="12.7109375" customWidth="1"/>
    <col min="13" max="13" width="10.28515625" customWidth="1"/>
  </cols>
  <sheetData>
    <row r="1" spans="1:27" ht="13.5" customHeight="1" x14ac:dyDescent="0.2">
      <c r="A1" s="15"/>
      <c r="B1" s="15"/>
      <c r="C1" s="15"/>
      <c r="D1" s="15"/>
      <c r="E1" s="15"/>
      <c r="F1" s="36" t="s">
        <v>260</v>
      </c>
      <c r="G1" s="36"/>
      <c r="H1" s="36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3.5" customHeight="1" x14ac:dyDescent="0.2">
      <c r="A2" s="105"/>
      <c r="B2" s="15"/>
      <c r="C2" s="106"/>
      <c r="D2" s="15"/>
      <c r="E2" s="15"/>
      <c r="F2" s="107"/>
      <c r="G2" s="107"/>
      <c r="H2" s="107"/>
      <c r="I2" s="15"/>
      <c r="J2" s="15"/>
      <c r="K2" s="15"/>
      <c r="L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3.5" customHeight="1" x14ac:dyDescent="0.2">
      <c r="A3" s="105"/>
      <c r="B3" s="15"/>
      <c r="C3" s="108"/>
      <c r="D3" s="15"/>
      <c r="E3" s="15"/>
      <c r="F3" s="109"/>
      <c r="G3" s="109"/>
      <c r="H3" s="109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28" customFormat="1" ht="18" customHeight="1" x14ac:dyDescent="0.2">
      <c r="A4" s="448" t="s">
        <v>261</v>
      </c>
      <c r="B4" s="448"/>
      <c r="C4" s="448"/>
      <c r="D4" s="448"/>
      <c r="E4" s="448"/>
      <c r="F4" s="448"/>
      <c r="G4" s="110"/>
      <c r="H4" s="110"/>
      <c r="I4" s="33"/>
      <c r="J4" s="33"/>
      <c r="K4" s="33"/>
      <c r="L4" s="33"/>
      <c r="M4" s="15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s="28" customFormat="1" ht="13.5" customHeight="1" x14ac:dyDescent="0.2">
      <c r="A5" s="466"/>
      <c r="B5" s="466"/>
      <c r="C5" s="466"/>
      <c r="D5" s="466"/>
      <c r="E5" s="466"/>
      <c r="F5" s="466"/>
      <c r="G5" s="110"/>
      <c r="H5" s="110"/>
      <c r="I5" s="33"/>
      <c r="J5" s="33"/>
      <c r="K5" s="33"/>
      <c r="L5" s="15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7" s="28" customFormat="1" ht="13.5" customHeight="1" x14ac:dyDescent="0.2">
      <c r="A6" s="15"/>
      <c r="B6" s="15"/>
      <c r="C6" s="106"/>
      <c r="D6" s="33"/>
      <c r="F6" s="36" t="s">
        <v>639</v>
      </c>
      <c r="G6" s="111"/>
      <c r="H6" s="111"/>
      <c r="I6" s="33"/>
      <c r="J6" s="33"/>
      <c r="K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7" s="28" customFormat="1" ht="44.25" customHeight="1" x14ac:dyDescent="0.2">
      <c r="A7" s="112" t="s">
        <v>262</v>
      </c>
      <c r="B7" s="113" t="s">
        <v>263</v>
      </c>
      <c r="C7" s="113">
        <v>2018</v>
      </c>
      <c r="D7" s="113">
        <v>2019</v>
      </c>
      <c r="E7" s="113">
        <v>2020</v>
      </c>
      <c r="F7" s="113">
        <v>2021</v>
      </c>
      <c r="G7" s="114"/>
      <c r="H7" s="114"/>
    </row>
    <row r="8" spans="1:27" s="28" customFormat="1" ht="13.5" customHeight="1" x14ac:dyDescent="0.2">
      <c r="A8" s="115" t="s">
        <v>44</v>
      </c>
      <c r="B8" s="116"/>
      <c r="C8" s="116"/>
      <c r="D8" s="224"/>
      <c r="E8" s="227"/>
      <c r="F8" s="117"/>
      <c r="G8" s="118"/>
      <c r="H8" s="118"/>
    </row>
    <row r="9" spans="1:27" s="28" customFormat="1" ht="13.5" customHeight="1" x14ac:dyDescent="0.2">
      <c r="A9" s="119" t="s">
        <v>264</v>
      </c>
      <c r="B9" s="120"/>
      <c r="C9" s="120"/>
      <c r="D9" s="225"/>
      <c r="E9" s="228"/>
      <c r="F9" s="122"/>
      <c r="G9" s="118"/>
      <c r="H9" s="118"/>
    </row>
    <row r="10" spans="1:27" s="28" customFormat="1" ht="13.5" customHeight="1" x14ac:dyDescent="0.2">
      <c r="A10" s="123" t="s">
        <v>46</v>
      </c>
      <c r="B10" s="124"/>
      <c r="C10" s="120"/>
      <c r="D10" s="225"/>
      <c r="E10" s="228"/>
      <c r="F10" s="122"/>
      <c r="G10" s="118"/>
      <c r="H10" s="118"/>
    </row>
    <row r="11" spans="1:27" s="28" customFormat="1" ht="13.5" customHeight="1" x14ac:dyDescent="0.2">
      <c r="A11" s="123" t="s">
        <v>264</v>
      </c>
      <c r="B11" s="121"/>
      <c r="C11" s="121"/>
      <c r="D11" s="225"/>
      <c r="E11" s="228"/>
      <c r="F11" s="122"/>
      <c r="G11" s="118"/>
      <c r="H11" s="118"/>
    </row>
    <row r="12" spans="1:27" s="28" customFormat="1" ht="13.5" customHeight="1" x14ac:dyDescent="0.2">
      <c r="A12" s="119" t="s">
        <v>265</v>
      </c>
      <c r="B12" s="120"/>
      <c r="C12" s="120"/>
      <c r="D12" s="225"/>
      <c r="E12" s="228"/>
      <c r="F12" s="122"/>
      <c r="G12" s="118"/>
      <c r="H12" s="118"/>
    </row>
    <row r="13" spans="1:27" s="28" customFormat="1" ht="13.5" customHeight="1" x14ac:dyDescent="0.2">
      <c r="A13" s="125" t="s">
        <v>264</v>
      </c>
      <c r="B13" s="120"/>
      <c r="C13" s="120"/>
      <c r="D13" s="225"/>
      <c r="E13" s="228"/>
      <c r="F13" s="122"/>
      <c r="G13" s="29"/>
      <c r="H13" s="29"/>
    </row>
    <row r="14" spans="1:27" s="28" customFormat="1" ht="13.5" customHeight="1" x14ac:dyDescent="0.2">
      <c r="A14" s="126" t="s">
        <v>219</v>
      </c>
      <c r="B14" s="127">
        <f>SUM(B9:B13)</f>
        <v>0</v>
      </c>
      <c r="C14" s="127">
        <f>SUM(C9:C13)</f>
        <v>0</v>
      </c>
      <c r="D14" s="226">
        <f>SUM(D9:D13)</f>
        <v>0</v>
      </c>
      <c r="E14" s="229">
        <f>SUM(E9:E13)</f>
        <v>0</v>
      </c>
      <c r="F14" s="128">
        <f>SUM(F9:F13)</f>
        <v>0</v>
      </c>
      <c r="G14" s="129"/>
      <c r="H14" s="129"/>
    </row>
    <row r="15" spans="1:27" s="28" customFormat="1" ht="13.5" customHeight="1" x14ac:dyDescent="0.2">
      <c r="A15" s="15"/>
      <c r="B15" s="15"/>
      <c r="C15" s="15"/>
      <c r="D15" s="15"/>
      <c r="E15" s="33"/>
      <c r="F15" s="33"/>
      <c r="G15" s="33"/>
      <c r="H15" s="33"/>
      <c r="I15" s="33"/>
      <c r="J15" s="33"/>
      <c r="K15" s="33"/>
      <c r="L15" s="33"/>
    </row>
    <row r="16" spans="1:27" s="28" customFormat="1" ht="13.5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3" ht="12.9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</row>
    <row r="18" spans="1:13" ht="12.95" customHeight="1" x14ac:dyDescent="0.2">
      <c r="B18" s="24"/>
      <c r="C18" s="130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12.95" customHeight="1" x14ac:dyDescent="0.2">
      <c r="B19" s="24"/>
      <c r="C19" s="130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2.95" customHeight="1" x14ac:dyDescent="0.2">
      <c r="B20" s="24"/>
      <c r="C20" s="130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ht="12.95" customHeight="1" x14ac:dyDescent="0.2">
      <c r="B21" s="24"/>
      <c r="C21" s="130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2.95" customHeight="1" x14ac:dyDescent="0.2">
      <c r="B22" s="24"/>
      <c r="C22" s="130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2.95" customHeight="1" x14ac:dyDescent="0.2">
      <c r="B23" s="24"/>
      <c r="C23" s="130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2.95" customHeight="1" x14ac:dyDescent="0.2">
      <c r="B24" s="24"/>
      <c r="C24" s="130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2.95" customHeight="1" x14ac:dyDescent="0.2">
      <c r="B25" s="24"/>
      <c r="C25" s="130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12.95" customHeight="1" x14ac:dyDescent="0.2">
      <c r="B26" s="24"/>
      <c r="C26" s="130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2.95" customHeight="1" x14ac:dyDescent="0.2">
      <c r="B27" s="24"/>
      <c r="C27" s="130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2.95" customHeight="1" x14ac:dyDescent="0.2">
      <c r="B28" s="24"/>
      <c r="C28" s="130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2.95" customHeight="1" x14ac:dyDescent="0.2">
      <c r="B29" s="24"/>
      <c r="C29" s="130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2.95" customHeight="1" x14ac:dyDescent="0.2">
      <c r="B30" s="24"/>
      <c r="C30" s="130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2.95" customHeight="1" x14ac:dyDescent="0.2">
      <c r="B31" s="24"/>
      <c r="C31" s="130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2.95" customHeight="1" x14ac:dyDescent="0.2">
      <c r="B32" s="24"/>
      <c r="C32" s="130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2:13" ht="12.95" customHeight="1" x14ac:dyDescent="0.2">
      <c r="B33" s="24"/>
      <c r="C33" s="130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2:13" ht="12.95" customHeight="1" x14ac:dyDescent="0.2">
      <c r="B34" s="24"/>
      <c r="C34" s="130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2:13" ht="12.95" customHeight="1" x14ac:dyDescent="0.2">
      <c r="B35" s="24"/>
      <c r="C35" s="130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ht="12.95" customHeight="1" x14ac:dyDescent="0.2">
      <c r="B36" s="24"/>
      <c r="C36" s="130"/>
    </row>
    <row r="37" spans="2:13" ht="12.95" customHeight="1" x14ac:dyDescent="0.2">
      <c r="B37" s="24"/>
      <c r="C37" s="130"/>
    </row>
    <row r="38" spans="2:13" ht="12.95" customHeight="1" x14ac:dyDescent="0.2">
      <c r="B38" s="24"/>
      <c r="C38" s="130"/>
    </row>
    <row r="39" spans="2:13" ht="12.95" customHeight="1" x14ac:dyDescent="0.2">
      <c r="B39" s="24"/>
      <c r="C39" s="130"/>
    </row>
    <row r="40" spans="2:13" ht="12.95" customHeight="1" x14ac:dyDescent="0.2">
      <c r="B40" s="24"/>
      <c r="C40" s="130"/>
    </row>
    <row r="41" spans="2:13" ht="12.95" customHeight="1" x14ac:dyDescent="0.2">
      <c r="B41" s="24"/>
      <c r="C41" s="130"/>
    </row>
    <row r="42" spans="2:13" ht="12.95" customHeight="1" x14ac:dyDescent="0.2">
      <c r="B42" s="24"/>
      <c r="C42" s="130"/>
    </row>
    <row r="43" spans="2:13" ht="12.95" customHeight="1" x14ac:dyDescent="0.2">
      <c r="B43" s="24"/>
      <c r="C43" s="130"/>
    </row>
    <row r="44" spans="2:13" ht="12.95" customHeight="1" x14ac:dyDescent="0.2">
      <c r="B44" s="24"/>
      <c r="C44" s="130"/>
    </row>
    <row r="45" spans="2:13" x14ac:dyDescent="0.2">
      <c r="B45" s="24"/>
      <c r="C45" s="130"/>
    </row>
    <row r="46" spans="2:13" x14ac:dyDescent="0.2">
      <c r="B46" s="24"/>
      <c r="C46" s="130"/>
    </row>
    <row r="47" spans="2:13" x14ac:dyDescent="0.2">
      <c r="B47" s="24"/>
      <c r="C47" s="130"/>
    </row>
    <row r="48" spans="2:13" x14ac:dyDescent="0.2">
      <c r="B48" s="24"/>
      <c r="C48" s="130"/>
    </row>
    <row r="49" spans="2:3" x14ac:dyDescent="0.2">
      <c r="B49" s="24"/>
      <c r="C49" s="130"/>
    </row>
    <row r="50" spans="2:3" x14ac:dyDescent="0.2">
      <c r="B50" s="24"/>
      <c r="C50" s="130"/>
    </row>
    <row r="51" spans="2:3" x14ac:dyDescent="0.2">
      <c r="B51" s="24"/>
      <c r="C51" s="130"/>
    </row>
    <row r="52" spans="2:3" x14ac:dyDescent="0.2">
      <c r="B52" s="24"/>
      <c r="C52" s="130"/>
    </row>
    <row r="53" spans="2:3" x14ac:dyDescent="0.2">
      <c r="B53" s="24"/>
      <c r="C53" s="130"/>
    </row>
    <row r="54" spans="2:3" x14ac:dyDescent="0.2">
      <c r="B54" s="24"/>
      <c r="C54" s="130"/>
    </row>
    <row r="55" spans="2:3" x14ac:dyDescent="0.2">
      <c r="B55" s="24"/>
      <c r="C55" s="130"/>
    </row>
    <row r="56" spans="2:3" x14ac:dyDescent="0.2">
      <c r="B56" s="24"/>
      <c r="C56" s="130"/>
    </row>
    <row r="57" spans="2:3" x14ac:dyDescent="0.2">
      <c r="B57" s="24"/>
      <c r="C57" s="130"/>
    </row>
    <row r="58" spans="2:3" x14ac:dyDescent="0.2">
      <c r="B58" s="24"/>
      <c r="C58" s="130"/>
    </row>
    <row r="59" spans="2:3" x14ac:dyDescent="0.2">
      <c r="B59" s="24"/>
      <c r="C59" s="130"/>
    </row>
    <row r="60" spans="2:3" x14ac:dyDescent="0.2">
      <c r="B60" s="24"/>
      <c r="C60" s="130"/>
    </row>
    <row r="61" spans="2:3" x14ac:dyDescent="0.2">
      <c r="B61" s="24"/>
      <c r="C61" s="130"/>
    </row>
    <row r="62" spans="2:3" x14ac:dyDescent="0.2">
      <c r="B62" s="24"/>
      <c r="C62" s="130"/>
    </row>
  </sheetData>
  <sheetProtection selectLockedCells="1" selectUnlockedCells="1"/>
  <mergeCells count="2">
    <mergeCell ref="A4:F4"/>
    <mergeCell ref="A5:F5"/>
  </mergeCells>
  <pageMargins left="0.78749999999999998" right="0.78749999999999998" top="1.0527777777777778" bottom="1.0527777777777778" header="0.78749999999999998" footer="0.78749999999999998"/>
  <pageSetup paperSize="9" scale="84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topLeftCell="A52" zoomScaleSheetLayoutView="100" workbookViewId="0">
      <selection activeCell="C55" sqref="C55"/>
    </sheetView>
  </sheetViews>
  <sheetFormatPr defaultColWidth="11.5703125" defaultRowHeight="12.75" x14ac:dyDescent="0.2"/>
  <cols>
    <col min="1" max="1" width="115.85546875" customWidth="1"/>
    <col min="2" max="2" width="12.42578125" bestFit="1" customWidth="1"/>
    <col min="3" max="3" width="11.28515625" bestFit="1" customWidth="1"/>
    <col min="4" max="4" width="12.42578125" bestFit="1" customWidth="1"/>
    <col min="5" max="5" width="21.28515625" customWidth="1"/>
    <col min="6" max="6" width="12" customWidth="1"/>
    <col min="7" max="7" width="13.140625" customWidth="1"/>
    <col min="8" max="8" width="9.140625" customWidth="1"/>
    <col min="9" max="9" width="11.28515625" customWidth="1"/>
    <col min="10" max="10" width="11" customWidth="1"/>
    <col min="11" max="11" width="15" customWidth="1"/>
    <col min="12" max="12" width="12.7109375" customWidth="1"/>
    <col min="13" max="13" width="12.5703125" customWidth="1"/>
    <col min="14" max="14" width="11.7109375" customWidth="1"/>
    <col min="15" max="255" width="9.140625" customWidth="1"/>
  </cols>
  <sheetData>
    <row r="1" spans="1:13" x14ac:dyDescent="0.2">
      <c r="C1" s="14"/>
      <c r="D1" s="14" t="s">
        <v>266</v>
      </c>
      <c r="E1" s="14"/>
    </row>
    <row r="3" spans="1:13" ht="27.75" customHeight="1" x14ac:dyDescent="0.2">
      <c r="A3" s="469" t="s">
        <v>267</v>
      </c>
      <c r="B3" s="469"/>
      <c r="C3" s="469"/>
      <c r="D3" s="469"/>
      <c r="E3" s="385"/>
    </row>
    <row r="4" spans="1:13" ht="15.75" x14ac:dyDescent="0.25">
      <c r="A4" s="284"/>
      <c r="B4" s="283"/>
      <c r="C4" s="263"/>
      <c r="D4" s="263"/>
      <c r="E4" s="263"/>
    </row>
    <row r="5" spans="1:13" ht="68.25" customHeight="1" x14ac:dyDescent="0.2">
      <c r="A5" s="468" t="s">
        <v>268</v>
      </c>
      <c r="B5" s="468"/>
      <c r="C5" s="468"/>
      <c r="D5" s="468"/>
      <c r="E5" s="386"/>
    </row>
    <row r="6" spans="1:13" ht="15.75" x14ac:dyDescent="0.2">
      <c r="A6" s="261"/>
      <c r="B6" s="262"/>
      <c r="C6" s="263"/>
      <c r="D6" s="263"/>
      <c r="E6" s="263"/>
    </row>
    <row r="7" spans="1:13" ht="15.75" x14ac:dyDescent="0.25">
      <c r="A7" s="277" t="s">
        <v>520</v>
      </c>
      <c r="B7" s="263"/>
      <c r="C7" s="263"/>
      <c r="D7" s="263"/>
      <c r="E7" s="263"/>
    </row>
    <row r="8" spans="1:13" ht="15.75" x14ac:dyDescent="0.25">
      <c r="A8" s="277"/>
      <c r="B8" s="263"/>
      <c r="C8" s="263"/>
      <c r="D8" s="263"/>
      <c r="E8" s="263"/>
    </row>
    <row r="9" spans="1:13" ht="12.75" customHeight="1" x14ac:dyDescent="0.2">
      <c r="A9" s="278" t="s">
        <v>498</v>
      </c>
      <c r="B9" s="279"/>
      <c r="C9" s="263"/>
      <c r="D9" s="263"/>
      <c r="E9" s="263"/>
    </row>
    <row r="10" spans="1:13" ht="15.75" x14ac:dyDescent="0.2">
      <c r="A10" s="278" t="s">
        <v>497</v>
      </c>
      <c r="B10" s="279"/>
      <c r="C10" s="263"/>
      <c r="D10" s="263"/>
      <c r="E10" s="263"/>
    </row>
    <row r="11" spans="1:13" ht="15.75" x14ac:dyDescent="0.2">
      <c r="A11" s="278" t="s">
        <v>652</v>
      </c>
      <c r="B11" s="279"/>
      <c r="C11" s="263"/>
      <c r="D11" s="263"/>
      <c r="E11" s="263"/>
    </row>
    <row r="12" spans="1:13" ht="15.75" x14ac:dyDescent="0.2">
      <c r="A12" s="278" t="s">
        <v>653</v>
      </c>
      <c r="B12" s="279"/>
      <c r="C12" s="263"/>
      <c r="D12" s="263"/>
      <c r="E12" s="263"/>
    </row>
    <row r="13" spans="1:13" ht="15.75" x14ac:dyDescent="0.2">
      <c r="A13" s="278" t="s">
        <v>493</v>
      </c>
      <c r="B13" s="263"/>
      <c r="C13" s="263"/>
      <c r="D13" s="263"/>
      <c r="E13" s="263"/>
    </row>
    <row r="14" spans="1:13" ht="15.75" x14ac:dyDescent="0.25">
      <c r="A14" s="276"/>
      <c r="B14" s="263"/>
      <c r="C14" s="264"/>
      <c r="D14" s="264" t="s">
        <v>596</v>
      </c>
      <c r="E14" s="264"/>
    </row>
    <row r="15" spans="1:13" ht="15.75" x14ac:dyDescent="0.2">
      <c r="A15" s="265" t="s">
        <v>269</v>
      </c>
      <c r="B15" s="266">
        <v>2017</v>
      </c>
      <c r="C15" s="266">
        <v>2018</v>
      </c>
      <c r="D15" s="266">
        <v>2019</v>
      </c>
      <c r="E15" s="387"/>
    </row>
    <row r="16" spans="1:13" ht="15.75" x14ac:dyDescent="0.2">
      <c r="A16" s="267" t="s">
        <v>270</v>
      </c>
      <c r="B16" s="268"/>
      <c r="C16" s="268"/>
      <c r="D16" s="268">
        <v>25451866</v>
      </c>
      <c r="E16" s="388"/>
      <c r="K16" s="24"/>
      <c r="L16" s="24"/>
      <c r="M16" s="24"/>
    </row>
    <row r="17" spans="1:14" ht="15.75" x14ac:dyDescent="0.2">
      <c r="A17" s="267" t="s">
        <v>492</v>
      </c>
      <c r="B17" s="268"/>
      <c r="C17" s="268">
        <v>0</v>
      </c>
      <c r="D17" s="268">
        <v>4161690</v>
      </c>
      <c r="E17" s="388"/>
      <c r="F17" s="24"/>
      <c r="K17" s="24"/>
      <c r="L17" s="24"/>
      <c r="M17" s="24"/>
    </row>
    <row r="18" spans="1:14" ht="15.75" x14ac:dyDescent="0.2">
      <c r="A18" s="280" t="s">
        <v>491</v>
      </c>
      <c r="B18" s="268">
        <v>180835000</v>
      </c>
      <c r="C18" s="268"/>
      <c r="D18" s="268"/>
      <c r="E18" s="388"/>
      <c r="K18" s="24"/>
      <c r="L18" s="24"/>
      <c r="M18" s="24"/>
    </row>
    <row r="19" spans="1:14" ht="15.75" x14ac:dyDescent="0.2">
      <c r="A19" s="269" t="s">
        <v>271</v>
      </c>
      <c r="B19" s="270">
        <f>SUM(B18)</f>
        <v>180835000</v>
      </c>
      <c r="C19" s="270">
        <f>SUM(C16:C18)</f>
        <v>0</v>
      </c>
      <c r="D19" s="270">
        <f>SUM(D16:D18)</f>
        <v>29613556</v>
      </c>
      <c r="E19" s="389"/>
      <c r="F19" s="24"/>
      <c r="K19" s="24"/>
      <c r="L19" s="24"/>
      <c r="M19" s="24"/>
    </row>
    <row r="20" spans="1:14" ht="15.75" x14ac:dyDescent="0.2">
      <c r="A20" s="271"/>
      <c r="B20" s="271"/>
      <c r="C20" s="271"/>
      <c r="D20" s="271"/>
      <c r="E20" s="390"/>
      <c r="K20" s="24"/>
      <c r="L20" s="24"/>
      <c r="M20" s="24"/>
    </row>
    <row r="21" spans="1:14" ht="15.75" x14ac:dyDescent="0.2">
      <c r="A21" s="265" t="s">
        <v>272</v>
      </c>
      <c r="B21" s="266">
        <f>+B15</f>
        <v>2017</v>
      </c>
      <c r="C21" s="266">
        <f>+C15</f>
        <v>2018</v>
      </c>
      <c r="D21" s="266">
        <v>2019</v>
      </c>
      <c r="E21" s="387"/>
      <c r="K21" s="24"/>
      <c r="L21" s="24"/>
      <c r="M21" s="24"/>
    </row>
    <row r="22" spans="1:14" ht="15.75" x14ac:dyDescent="0.2">
      <c r="A22" s="272" t="s">
        <v>490</v>
      </c>
      <c r="B22" s="273"/>
      <c r="C22" s="273"/>
      <c r="D22" s="273"/>
      <c r="E22" s="391"/>
      <c r="F22" s="230"/>
      <c r="K22" s="24"/>
      <c r="L22" s="24"/>
      <c r="M22" s="24"/>
    </row>
    <row r="23" spans="1:14" ht="15.75" x14ac:dyDescent="0.2">
      <c r="A23" s="272" t="s">
        <v>489</v>
      </c>
      <c r="B23" s="273"/>
      <c r="C23" s="273"/>
      <c r="D23" s="273"/>
      <c r="E23" s="391"/>
      <c r="F23" s="230"/>
      <c r="K23" s="24"/>
      <c r="L23" s="24"/>
      <c r="M23" s="24"/>
    </row>
    <row r="24" spans="1:14" ht="15.75" x14ac:dyDescent="0.2">
      <c r="A24" s="272" t="s">
        <v>496</v>
      </c>
      <c r="B24" s="273"/>
      <c r="C24" s="273">
        <v>2292350</v>
      </c>
      <c r="D24" s="273">
        <v>710440</v>
      </c>
      <c r="E24" s="391"/>
      <c r="F24" s="230"/>
      <c r="K24" s="24"/>
      <c r="L24" s="24"/>
      <c r="M24" s="24"/>
    </row>
    <row r="25" spans="1:14" ht="15.75" x14ac:dyDescent="0.2">
      <c r="A25" s="267" t="s">
        <v>487</v>
      </c>
      <c r="B25" s="268"/>
      <c r="C25" s="268">
        <v>61635558</v>
      </c>
      <c r="D25" s="268">
        <f>120358342+25451866</f>
        <v>145810208</v>
      </c>
      <c r="E25" s="388"/>
      <c r="F25" s="231"/>
      <c r="K25" s="24"/>
    </row>
    <row r="26" spans="1:14" ht="15.75" x14ac:dyDescent="0.2">
      <c r="A26" s="274" t="s">
        <v>219</v>
      </c>
      <c r="B26" s="275">
        <f>SUM(B22:B25)</f>
        <v>0</v>
      </c>
      <c r="C26" s="275">
        <f>SUM(C22:C25)</f>
        <v>63927908</v>
      </c>
      <c r="D26" s="275">
        <f>SUM(D22:D25)</f>
        <v>146520648</v>
      </c>
      <c r="E26" s="282"/>
      <c r="F26" s="24"/>
      <c r="G26" s="24"/>
      <c r="K26" s="24"/>
      <c r="L26" s="24"/>
      <c r="M26" s="24"/>
    </row>
    <row r="27" spans="1:14" ht="15.75" x14ac:dyDescent="0.2">
      <c r="A27" s="281"/>
      <c r="B27" s="282"/>
      <c r="C27" s="263"/>
      <c r="D27" s="263"/>
      <c r="E27" s="263"/>
      <c r="N27" s="24"/>
    </row>
    <row r="28" spans="1:14" ht="15.75" x14ac:dyDescent="0.25">
      <c r="A28" s="276"/>
      <c r="B28" s="263"/>
      <c r="C28" s="263"/>
      <c r="D28" s="263"/>
      <c r="E28" s="263"/>
    </row>
    <row r="29" spans="1:14" ht="15.75" x14ac:dyDescent="0.25">
      <c r="A29" s="277" t="s">
        <v>521</v>
      </c>
      <c r="B29" s="283"/>
      <c r="C29" s="263"/>
      <c r="D29" s="263"/>
      <c r="E29" s="392"/>
    </row>
    <row r="30" spans="1:14" ht="15.75" x14ac:dyDescent="0.25">
      <c r="A30" s="277"/>
      <c r="B30" s="283"/>
      <c r="C30" s="263"/>
      <c r="D30" s="263"/>
      <c r="E30" s="263"/>
    </row>
    <row r="31" spans="1:14" ht="12.75" customHeight="1" x14ac:dyDescent="0.2">
      <c r="A31" s="467" t="s">
        <v>495</v>
      </c>
      <c r="B31" s="467"/>
      <c r="C31" s="263"/>
      <c r="D31" s="263"/>
      <c r="E31" s="263"/>
    </row>
    <row r="32" spans="1:14" ht="15.75" x14ac:dyDescent="0.2">
      <c r="A32" s="278" t="s">
        <v>494</v>
      </c>
      <c r="B32" s="278"/>
      <c r="C32" s="263"/>
      <c r="D32" s="263"/>
      <c r="E32" s="263"/>
    </row>
    <row r="33" spans="1:12" ht="15.75" x14ac:dyDescent="0.2">
      <c r="A33" s="278" t="s">
        <v>650</v>
      </c>
      <c r="B33" s="278"/>
      <c r="C33" s="263"/>
      <c r="D33" s="263"/>
      <c r="E33" s="263"/>
    </row>
    <row r="34" spans="1:12" ht="15.75" x14ac:dyDescent="0.2">
      <c r="A34" s="278" t="s">
        <v>651</v>
      </c>
      <c r="B34" s="278"/>
      <c r="C34" s="263"/>
      <c r="D34" s="263"/>
      <c r="E34" s="263"/>
    </row>
    <row r="35" spans="1:12" ht="15.75" x14ac:dyDescent="0.25">
      <c r="A35" s="278" t="s">
        <v>493</v>
      </c>
      <c r="B35" s="283"/>
      <c r="C35" s="263"/>
      <c r="D35" s="263"/>
      <c r="E35" s="263"/>
    </row>
    <row r="36" spans="1:12" ht="15.75" x14ac:dyDescent="0.25">
      <c r="A36" s="263"/>
      <c r="B36" s="263"/>
      <c r="C36" s="264"/>
      <c r="D36" s="264" t="s">
        <v>596</v>
      </c>
      <c r="E36" s="264"/>
    </row>
    <row r="37" spans="1:12" ht="15.75" x14ac:dyDescent="0.2">
      <c r="A37" s="265" t="s">
        <v>269</v>
      </c>
      <c r="B37" s="266">
        <v>2017</v>
      </c>
      <c r="C37" s="266">
        <v>2018</v>
      </c>
      <c r="D37" s="266">
        <v>2019</v>
      </c>
      <c r="E37" s="387"/>
      <c r="I37" s="4"/>
      <c r="J37" s="4"/>
      <c r="K37" s="4"/>
    </row>
    <row r="38" spans="1:12" ht="15.75" x14ac:dyDescent="0.2">
      <c r="A38" s="267" t="s">
        <v>270</v>
      </c>
      <c r="B38" s="268"/>
      <c r="C38" s="268"/>
      <c r="D38" s="268">
        <v>81373196</v>
      </c>
      <c r="E38" s="388"/>
      <c r="I38" s="234"/>
      <c r="J38" s="234"/>
      <c r="K38" s="4"/>
    </row>
    <row r="39" spans="1:12" ht="15.75" x14ac:dyDescent="0.2">
      <c r="A39" s="267" t="s">
        <v>492</v>
      </c>
      <c r="B39" s="268"/>
      <c r="C39" s="268">
        <v>0</v>
      </c>
      <c r="D39" s="268">
        <v>35120890</v>
      </c>
      <c r="E39" s="388"/>
      <c r="F39" s="232"/>
      <c r="G39" s="4"/>
      <c r="I39" s="234"/>
      <c r="J39" s="234"/>
      <c r="K39" s="4"/>
    </row>
    <row r="40" spans="1:12" ht="15.75" x14ac:dyDescent="0.2">
      <c r="A40" s="280" t="s">
        <v>491</v>
      </c>
      <c r="B40" s="268">
        <v>287000000</v>
      </c>
      <c r="C40" s="268"/>
      <c r="D40" s="268"/>
      <c r="E40" s="388"/>
      <c r="F40" s="232"/>
      <c r="G40" s="4"/>
      <c r="I40" s="232"/>
      <c r="J40" s="234"/>
      <c r="K40" s="4"/>
    </row>
    <row r="41" spans="1:12" ht="15.75" x14ac:dyDescent="0.2">
      <c r="A41" s="269" t="s">
        <v>271</v>
      </c>
      <c r="B41" s="270">
        <f>SUM(B40)</f>
        <v>287000000</v>
      </c>
      <c r="C41" s="270">
        <f>C38+C39</f>
        <v>0</v>
      </c>
      <c r="D41" s="270">
        <f>D38+D39</f>
        <v>116494086</v>
      </c>
      <c r="E41" s="389"/>
      <c r="F41" s="234"/>
      <c r="G41" s="4"/>
      <c r="I41" s="234"/>
      <c r="J41" s="234"/>
      <c r="K41" s="4"/>
    </row>
    <row r="42" spans="1:12" ht="15.75" x14ac:dyDescent="0.2">
      <c r="A42" s="271"/>
      <c r="B42" s="271"/>
      <c r="C42" s="271"/>
      <c r="D42" s="271"/>
      <c r="E42" s="390"/>
      <c r="F42" s="4"/>
      <c r="G42" s="4"/>
      <c r="I42" s="234"/>
      <c r="J42" s="234"/>
      <c r="K42" s="4"/>
    </row>
    <row r="43" spans="1:12" ht="15.75" x14ac:dyDescent="0.2">
      <c r="A43" s="265" t="s">
        <v>272</v>
      </c>
      <c r="B43" s="266">
        <f>+B37</f>
        <v>2017</v>
      </c>
      <c r="C43" s="266">
        <f>+C37</f>
        <v>2018</v>
      </c>
      <c r="D43" s="266">
        <v>2019</v>
      </c>
      <c r="E43" s="387"/>
      <c r="F43" s="4"/>
      <c r="G43" s="4"/>
      <c r="I43" s="234"/>
      <c r="J43" s="234"/>
      <c r="K43" s="4"/>
    </row>
    <row r="44" spans="1:12" ht="15.75" x14ac:dyDescent="0.2">
      <c r="A44" s="272" t="s">
        <v>490</v>
      </c>
      <c r="B44" s="273"/>
      <c r="C44" s="273"/>
      <c r="D44" s="273"/>
      <c r="E44" s="391"/>
      <c r="F44" s="233"/>
      <c r="G44" s="234"/>
      <c r="I44" s="234"/>
      <c r="J44" s="234"/>
      <c r="K44" s="4"/>
    </row>
    <row r="45" spans="1:12" ht="15.75" x14ac:dyDescent="0.2">
      <c r="A45" s="272" t="s">
        <v>489</v>
      </c>
      <c r="B45" s="273"/>
      <c r="C45" s="273"/>
      <c r="D45" s="273"/>
      <c r="E45" s="391"/>
      <c r="F45" s="233"/>
      <c r="G45" s="234"/>
      <c r="I45" s="234"/>
      <c r="J45" s="234"/>
      <c r="K45" s="4"/>
    </row>
    <row r="46" spans="1:12" ht="15.75" x14ac:dyDescent="0.2">
      <c r="A46" s="272" t="s">
        <v>488</v>
      </c>
      <c r="B46" s="273"/>
      <c r="C46" s="273">
        <v>0</v>
      </c>
      <c r="D46" s="273">
        <v>33378390</v>
      </c>
      <c r="E46" s="391"/>
      <c r="F46" s="233"/>
      <c r="G46" s="234"/>
      <c r="I46" s="234"/>
      <c r="J46" s="234"/>
      <c r="K46" s="4"/>
    </row>
    <row r="47" spans="1:12" ht="15.75" x14ac:dyDescent="0.2">
      <c r="A47" s="267" t="s">
        <v>210</v>
      </c>
      <c r="B47" s="268"/>
      <c r="C47" s="268">
        <v>0</v>
      </c>
      <c r="D47" s="268">
        <v>288742500</v>
      </c>
      <c r="E47" s="388"/>
      <c r="F47" s="232"/>
      <c r="G47" s="234"/>
      <c r="I47" s="234"/>
      <c r="J47" s="234"/>
      <c r="K47" s="4"/>
    </row>
    <row r="48" spans="1:12" ht="15.75" x14ac:dyDescent="0.2">
      <c r="A48" s="274" t="s">
        <v>219</v>
      </c>
      <c r="B48" s="275">
        <f>SUM(B44:B47)</f>
        <v>0</v>
      </c>
      <c r="C48" s="275">
        <f>SUM(C44:C47)</f>
        <v>0</v>
      </c>
      <c r="D48" s="275">
        <f>SUM(D44:D47)</f>
        <v>322120890</v>
      </c>
      <c r="E48" s="282"/>
      <c r="F48" s="234"/>
      <c r="G48" s="234"/>
      <c r="I48" s="234"/>
      <c r="J48" s="234"/>
      <c r="K48" s="234"/>
      <c r="L48" s="24"/>
    </row>
    <row r="49" spans="1:6" ht="15" x14ac:dyDescent="0.2">
      <c r="A49" s="263"/>
      <c r="B49" s="263"/>
      <c r="C49" s="263"/>
      <c r="D49" s="263"/>
      <c r="E49" s="263"/>
    </row>
    <row r="50" spans="1:6" ht="15" x14ac:dyDescent="0.2">
      <c r="A50" s="263"/>
      <c r="B50" s="263"/>
      <c r="C50" s="263"/>
      <c r="D50" s="263"/>
      <c r="E50" s="263"/>
    </row>
    <row r="51" spans="1:6" ht="15.75" x14ac:dyDescent="0.25">
      <c r="A51" s="277" t="s">
        <v>522</v>
      </c>
      <c r="B51" s="283"/>
      <c r="C51" s="263"/>
      <c r="D51" s="263"/>
      <c r="E51" s="263"/>
    </row>
    <row r="52" spans="1:6" ht="15.75" x14ac:dyDescent="0.25">
      <c r="A52" s="277"/>
      <c r="B52" s="283"/>
      <c r="C52" s="263"/>
      <c r="D52" s="263"/>
      <c r="E52" s="263"/>
    </row>
    <row r="53" spans="1:6" ht="15.75" x14ac:dyDescent="0.2">
      <c r="A53" s="467" t="s">
        <v>518</v>
      </c>
      <c r="B53" s="467"/>
      <c r="C53" s="263"/>
      <c r="D53" s="263"/>
      <c r="E53" s="263"/>
    </row>
    <row r="54" spans="1:6" ht="15.75" x14ac:dyDescent="0.2">
      <c r="A54" s="278" t="s">
        <v>494</v>
      </c>
      <c r="B54" s="278"/>
      <c r="C54" s="263"/>
      <c r="D54" s="263"/>
      <c r="E54" s="263"/>
    </row>
    <row r="55" spans="1:6" ht="15.75" x14ac:dyDescent="0.2">
      <c r="A55" s="278" t="s">
        <v>516</v>
      </c>
      <c r="B55" s="278"/>
      <c r="C55" s="263"/>
      <c r="D55" s="263"/>
      <c r="E55" s="263"/>
    </row>
    <row r="56" spans="1:6" ht="15.75" x14ac:dyDescent="0.2">
      <c r="A56" s="278" t="s">
        <v>517</v>
      </c>
      <c r="B56" s="278"/>
      <c r="C56" s="263"/>
      <c r="D56" s="263"/>
      <c r="E56" s="263"/>
    </row>
    <row r="57" spans="1:6" ht="15.75" x14ac:dyDescent="0.25">
      <c r="A57" s="278" t="s">
        <v>493</v>
      </c>
      <c r="B57" s="283"/>
      <c r="C57" s="263"/>
      <c r="D57" s="263"/>
      <c r="E57" s="263"/>
    </row>
    <row r="58" spans="1:6" ht="15.75" x14ac:dyDescent="0.25">
      <c r="A58" s="263"/>
      <c r="B58" s="263"/>
      <c r="C58" s="264" t="s">
        <v>596</v>
      </c>
      <c r="D58" s="264"/>
      <c r="E58" s="264"/>
    </row>
    <row r="59" spans="1:6" ht="15.75" x14ac:dyDescent="0.2">
      <c r="A59" s="265" t="s">
        <v>269</v>
      </c>
      <c r="B59" s="266">
        <v>2018</v>
      </c>
      <c r="C59" s="266">
        <v>2019</v>
      </c>
      <c r="D59" s="387"/>
      <c r="E59" s="387"/>
    </row>
    <row r="60" spans="1:6" ht="15.75" x14ac:dyDescent="0.2">
      <c r="A60" s="267" t="s">
        <v>270</v>
      </c>
      <c r="B60" s="268"/>
      <c r="C60" s="268"/>
      <c r="D60" s="388"/>
      <c r="E60" s="388"/>
    </row>
    <row r="61" spans="1:6" ht="15.75" x14ac:dyDescent="0.2">
      <c r="A61" s="267" t="s">
        <v>492</v>
      </c>
      <c r="B61" s="268">
        <v>47425611</v>
      </c>
      <c r="C61" s="268"/>
      <c r="D61" s="388"/>
      <c r="E61" s="388"/>
      <c r="F61" s="234"/>
    </row>
    <row r="62" spans="1:6" ht="15.75" x14ac:dyDescent="0.2">
      <c r="A62" s="280" t="s">
        <v>519</v>
      </c>
      <c r="B62" s="268">
        <v>47425611</v>
      </c>
      <c r="C62" s="268"/>
      <c r="D62" s="388"/>
      <c r="E62" s="388"/>
      <c r="F62" s="234"/>
    </row>
    <row r="63" spans="1:6" ht="15.75" x14ac:dyDescent="0.2">
      <c r="A63" s="269" t="s">
        <v>271</v>
      </c>
      <c r="B63" s="270">
        <f>SUM(B62)</f>
        <v>47425611</v>
      </c>
      <c r="C63" s="270">
        <f>C60+C61</f>
        <v>0</v>
      </c>
      <c r="D63" s="389"/>
      <c r="E63" s="389"/>
      <c r="F63" s="234"/>
    </row>
    <row r="64" spans="1:6" ht="15.75" x14ac:dyDescent="0.2">
      <c r="A64" s="271"/>
      <c r="B64" s="271"/>
      <c r="C64" s="271"/>
      <c r="D64" s="390"/>
      <c r="E64" s="390"/>
      <c r="F64" s="234"/>
    </row>
    <row r="65" spans="1:6" ht="15.75" x14ac:dyDescent="0.2">
      <c r="A65" s="265" t="s">
        <v>272</v>
      </c>
      <c r="B65" s="266">
        <f>+B59</f>
        <v>2018</v>
      </c>
      <c r="C65" s="266">
        <f>+C59</f>
        <v>2019</v>
      </c>
      <c r="D65" s="387"/>
      <c r="E65" s="387"/>
      <c r="F65" s="234"/>
    </row>
    <row r="66" spans="1:6" ht="15.75" x14ac:dyDescent="0.2">
      <c r="A66" s="272" t="s">
        <v>490</v>
      </c>
      <c r="B66" s="273"/>
      <c r="C66" s="273"/>
      <c r="D66" s="391"/>
      <c r="E66" s="391"/>
      <c r="F66" s="234"/>
    </row>
    <row r="67" spans="1:6" ht="15.75" x14ac:dyDescent="0.2">
      <c r="A67" s="272" t="s">
        <v>489</v>
      </c>
      <c r="B67" s="273"/>
      <c r="C67" s="273"/>
      <c r="D67" s="391"/>
      <c r="E67" s="391"/>
      <c r="F67" s="234"/>
    </row>
    <row r="68" spans="1:6" ht="15.75" x14ac:dyDescent="0.2">
      <c r="A68" s="272" t="s">
        <v>488</v>
      </c>
      <c r="B68" s="273">
        <v>0</v>
      </c>
      <c r="C68" s="273">
        <v>1611167</v>
      </c>
      <c r="D68" s="391"/>
      <c r="E68" s="391"/>
      <c r="F68" s="234"/>
    </row>
    <row r="69" spans="1:6" ht="15.75" x14ac:dyDescent="0.2">
      <c r="A69" s="267" t="s">
        <v>210</v>
      </c>
      <c r="B69" s="268">
        <v>0</v>
      </c>
      <c r="C69" s="268">
        <v>45814444</v>
      </c>
      <c r="D69" s="388"/>
      <c r="E69" s="388"/>
      <c r="F69" s="234"/>
    </row>
    <row r="70" spans="1:6" ht="15.75" x14ac:dyDescent="0.2">
      <c r="A70" s="274" t="s">
        <v>219</v>
      </c>
      <c r="B70" s="275">
        <f>SUM(B66:B69)</f>
        <v>0</v>
      </c>
      <c r="C70" s="275">
        <f>SUM(C66:C69)</f>
        <v>47425611</v>
      </c>
      <c r="D70" s="282"/>
      <c r="E70" s="282"/>
      <c r="F70" s="234"/>
    </row>
  </sheetData>
  <sheetProtection selectLockedCells="1" selectUnlockedCells="1"/>
  <mergeCells count="4">
    <mergeCell ref="A53:B53"/>
    <mergeCell ref="A31:B31"/>
    <mergeCell ref="A5:D5"/>
    <mergeCell ref="A3:D3"/>
  </mergeCells>
  <conditionalFormatting sqref="B19">
    <cfRule type="cellIs" dxfId="34" priority="7" stopIfTrue="1" operator="equal">
      <formula>0</formula>
    </cfRule>
  </conditionalFormatting>
  <conditionalFormatting sqref="B41">
    <cfRule type="cellIs" dxfId="33" priority="6" stopIfTrue="1" operator="equal">
      <formula>0</formula>
    </cfRule>
  </conditionalFormatting>
  <conditionalFormatting sqref="C19:E19">
    <cfRule type="cellIs" dxfId="32" priority="4" stopIfTrue="1" operator="equal">
      <formula>0</formula>
    </cfRule>
  </conditionalFormatting>
  <conditionalFormatting sqref="C41:E41">
    <cfRule type="cellIs" dxfId="31" priority="3" stopIfTrue="1" operator="equal">
      <formula>0</formula>
    </cfRule>
  </conditionalFormatting>
  <conditionalFormatting sqref="B63">
    <cfRule type="cellIs" dxfId="30" priority="2" stopIfTrue="1" operator="equal">
      <formula>0</formula>
    </cfRule>
  </conditionalFormatting>
  <conditionalFormatting sqref="C63:E63">
    <cfRule type="cellIs" dxfId="29" priority="1" stopIfTrue="1" operator="equal">
      <formula>0</formula>
    </cfRule>
  </conditionalFormatting>
  <pageMargins left="0.39370078740157483" right="0.19685039370078741" top="1.0629921259842521" bottom="1.0629921259842521" header="0.78740157480314965" footer="0.78740157480314965"/>
  <pageSetup paperSize="9" scale="59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26</vt:i4>
      </vt:variant>
    </vt:vector>
  </HeadingPairs>
  <TitlesOfParts>
    <vt:vector size="43" baseType="lpstr">
      <vt:lpstr>1.Bev-kiad.</vt:lpstr>
      <vt:lpstr>2.Műk.</vt:lpstr>
      <vt:lpstr>3.Felh.</vt:lpstr>
      <vt:lpstr>4. Átadott p.eszk.</vt:lpstr>
      <vt:lpstr>5.finanszírozás</vt:lpstr>
      <vt:lpstr>6.Bev.össz.</vt:lpstr>
      <vt:lpstr>7.Kiad.össz.</vt:lpstr>
      <vt:lpstr>8.Többéves</vt:lpstr>
      <vt:lpstr>9. Eu projekt</vt:lpstr>
      <vt:lpstr>10.Likviditás</vt:lpstr>
      <vt:lpstr>11. Gst</vt:lpstr>
      <vt:lpstr>12. Önk.</vt:lpstr>
      <vt:lpstr>13. Hivatal</vt:lpstr>
      <vt:lpstr>14. GAMESZ</vt:lpstr>
      <vt:lpstr>13.MANKOHivatal</vt:lpstr>
      <vt:lpstr>15. Óvoda</vt:lpstr>
      <vt:lpstr>16. Tourinform</vt:lpstr>
      <vt:lpstr>'1.Bev-kiad.'!Excel_BuiltIn__FilterDatabase</vt:lpstr>
      <vt:lpstr>'2.Műk.'!Excel_BuiltIn__FilterDatabase</vt:lpstr>
      <vt:lpstr>'1.Bev-kiad.'!Excel_BuiltIn_Print_Area</vt:lpstr>
      <vt:lpstr>'2.Műk.'!Excel_BuiltIn_Print_Area</vt:lpstr>
      <vt:lpstr>'3.Felh.'!Excel_BuiltIn_Print_Area</vt:lpstr>
      <vt:lpstr>'4. Átadott p.eszk.'!Excel_BuiltIn_Print_Area</vt:lpstr>
      <vt:lpstr>'1.Bev-kiad.'!Nyomtatási_terület</vt:lpstr>
      <vt:lpstr>'10.Likviditás'!Nyomtatási_terület</vt:lpstr>
      <vt:lpstr>'13.MANKOHivatal'!Nyomtatási_terület</vt:lpstr>
      <vt:lpstr>'15. Óvoda'!Nyomtatási_terület</vt:lpstr>
      <vt:lpstr>'16. Tourinform'!Nyomtatási_terület</vt:lpstr>
      <vt:lpstr>'2.Műk.'!Nyomtatási_terület</vt:lpstr>
      <vt:lpstr>'3.Felh.'!Nyomtatási_terület</vt:lpstr>
      <vt:lpstr>'4. Átadott p.eszk.'!Nyomtatási_terület</vt:lpstr>
      <vt:lpstr>'5.finanszírozás'!Nyomtatási_terület</vt:lpstr>
      <vt:lpstr>'6.Bev.össz.'!Nyomtatási_terület</vt:lpstr>
      <vt:lpstr>'7.Kiad.össz.'!Nyomtatási_terület</vt:lpstr>
      <vt:lpstr>'8.Többéves'!Nyomtatási_terület</vt:lpstr>
      <vt:lpstr>'9. Eu projekt'!Nyomtatási_terület</vt:lpstr>
      <vt:lpstr>'1.Bev-kiad.'!Z_ABF21C5C_6078_4D03_96DF_78390D4F8F84_.wvu.FilterData</vt:lpstr>
      <vt:lpstr>'2.Műk.'!Z_ABF21C5C_6078_4D03_96DF_78390D4F8F84_.wvu.FilterData</vt:lpstr>
      <vt:lpstr>'1.Bev-kiad.'!Z_ABF21C5C_6078_4D03_96DF_78390D4F8F84_.wvu.PrintArea</vt:lpstr>
      <vt:lpstr>'13.MANKOHivatal'!Z_ABF21C5C_6078_4D03_96DF_78390D4F8F84_.wvu.PrintArea</vt:lpstr>
      <vt:lpstr>'2.Műk.'!Z_ABF21C5C_6078_4D03_96DF_78390D4F8F84_.wvu.PrintArea</vt:lpstr>
      <vt:lpstr>'3.Felh.'!Z_ABF21C5C_6078_4D03_96DF_78390D4F8F84_.wvu.PrintArea</vt:lpstr>
      <vt:lpstr>'4. Átadott p.eszk.'!Z_ABF21C5C_6078_4D03_96DF_78390D4F8F84_.wvu.PrintArea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Hofmann</dc:creator>
  <cp:lastModifiedBy>Renáta Hofmann</cp:lastModifiedBy>
  <cp:lastPrinted>2019-02-25T11:36:55Z</cp:lastPrinted>
  <dcterms:created xsi:type="dcterms:W3CDTF">2019-02-21T09:12:36Z</dcterms:created>
  <dcterms:modified xsi:type="dcterms:W3CDTF">2019-03-01T10:53:19Z</dcterms:modified>
</cp:coreProperties>
</file>