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op07\Desktop\"/>
    </mc:Choice>
  </mc:AlternateContent>
  <bookViews>
    <workbookView xWindow="0" yWindow="0" windowWidth="24000" windowHeight="9135" firstSheet="1" activeTab="6"/>
  </bookViews>
  <sheets>
    <sheet name="Polgármesteri Hivatal" sheetId="1" r:id="rId1"/>
    <sheet name="Aranyalma Óvoda" sheetId="2" r:id="rId2"/>
    <sheet name="Könyvtár" sheetId="3" r:id="rId3"/>
    <sheet name="Nyírpazony Község Önkormányzata" sheetId="4" r:id="rId4"/>
    <sheet name="Munka3" sheetId="8" r:id="rId5"/>
    <sheet name="összesítő" sheetId="7" r:id="rId6"/>
    <sheet name="fedlap" sheetId="9" r:id="rId7"/>
    <sheet name="normatívák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8" l="1"/>
  <c r="H11" i="7"/>
  <c r="C13" i="4" l="1"/>
  <c r="C109" i="4"/>
  <c r="E6" i="8" s="1"/>
  <c r="B106" i="4"/>
  <c r="G27" i="8"/>
  <c r="G29" i="8" s="1"/>
  <c r="I29" i="8"/>
  <c r="D29" i="8"/>
  <c r="J28" i="8"/>
  <c r="B312" i="4" l="1"/>
  <c r="B313" i="4" s="1"/>
  <c r="J21" i="7" l="1"/>
  <c r="B41" i="6"/>
  <c r="C34" i="6"/>
  <c r="C20" i="6"/>
  <c r="B231" i="4"/>
  <c r="C56" i="4"/>
  <c r="C5" i="8" s="1"/>
  <c r="C20" i="3"/>
  <c r="C4" i="8" l="1"/>
  <c r="C26" i="4"/>
  <c r="D17" i="7"/>
  <c r="C17" i="7"/>
  <c r="H20" i="7"/>
  <c r="H21" i="7" s="1"/>
  <c r="G20" i="7"/>
  <c r="E19" i="7"/>
  <c r="C19" i="7"/>
  <c r="E18" i="7"/>
  <c r="D18" i="7"/>
  <c r="C18" i="7"/>
  <c r="B343" i="4"/>
  <c r="C366" i="4" l="1"/>
  <c r="F21" i="7" l="1"/>
  <c r="H27" i="8"/>
  <c r="H29" i="8" s="1"/>
  <c r="C345" i="4"/>
  <c r="C337" i="4"/>
  <c r="C27" i="8" s="1"/>
  <c r="B361" i="4"/>
  <c r="C362" i="4" s="1"/>
  <c r="E27" i="8" l="1"/>
  <c r="E29" i="8" s="1"/>
  <c r="D20" i="7"/>
  <c r="C29" i="8"/>
  <c r="E20" i="7"/>
  <c r="E21" i="7" s="1"/>
  <c r="F27" i="8"/>
  <c r="F29" i="8" s="1"/>
  <c r="D21" i="7"/>
  <c r="C20" i="7"/>
  <c r="C367" i="4"/>
  <c r="C369" i="4" s="1"/>
  <c r="B15" i="1"/>
  <c r="B11" i="1"/>
  <c r="C13" i="1" s="1"/>
  <c r="C293" i="4"/>
  <c r="C283" i="4"/>
  <c r="I13" i="8" s="1"/>
  <c r="C83" i="4"/>
  <c r="B265" i="4"/>
  <c r="B103" i="4"/>
  <c r="B89" i="4"/>
  <c r="B73" i="4"/>
  <c r="C75" i="4" s="1"/>
  <c r="B58" i="4"/>
  <c r="C60" i="4" s="1"/>
  <c r="D5" i="8" s="1"/>
  <c r="B160" i="4"/>
  <c r="B163" i="4"/>
  <c r="B159" i="4"/>
  <c r="B167" i="4"/>
  <c r="B168" i="4"/>
  <c r="B158" i="4"/>
  <c r="B84" i="4" l="1"/>
  <c r="C90" i="4" s="1"/>
  <c r="J27" i="8"/>
  <c r="J29" i="8" s="1"/>
  <c r="J13" i="8"/>
  <c r="I16" i="8"/>
  <c r="I10" i="7" s="1"/>
  <c r="C21" i="7"/>
  <c r="I20" i="7"/>
  <c r="K20" i="7" s="1"/>
  <c r="C7" i="7"/>
  <c r="C104" i="4"/>
  <c r="B170" i="4"/>
  <c r="C170" i="4" s="1"/>
  <c r="B153" i="4"/>
  <c r="C151" i="4"/>
  <c r="C9" i="8" s="1"/>
  <c r="B191" i="4"/>
  <c r="C6" i="8" l="1"/>
  <c r="C189" i="4"/>
  <c r="C10" i="8" s="1"/>
  <c r="B241" i="4"/>
  <c r="B230" i="4"/>
  <c r="C228" i="4"/>
  <c r="C11" i="8" s="1"/>
  <c r="B24" i="2"/>
  <c r="B29" i="2"/>
  <c r="B28" i="2"/>
  <c r="B27" i="2"/>
  <c r="B26" i="2"/>
  <c r="B25" i="2"/>
  <c r="B22" i="2"/>
  <c r="B20" i="2"/>
  <c r="B16" i="2"/>
  <c r="C10" i="2"/>
  <c r="B12" i="2"/>
  <c r="B255" i="4"/>
  <c r="C253" i="4"/>
  <c r="C12" i="8" s="1"/>
  <c r="B315" i="4"/>
  <c r="B316" i="4" s="1"/>
  <c r="C317" i="4" s="1"/>
  <c r="E14" i="8" s="1"/>
  <c r="C314" i="4"/>
  <c r="G14" i="8" s="1"/>
  <c r="G16" i="8" s="1"/>
  <c r="G10" i="7" s="1"/>
  <c r="G11" i="7" s="1"/>
  <c r="B309" i="4"/>
  <c r="B310" i="4" s="1"/>
  <c r="C311" i="4" s="1"/>
  <c r="H16" i="8" s="1"/>
  <c r="C308" i="4"/>
  <c r="C301" i="4"/>
  <c r="B33" i="2" l="1"/>
  <c r="J14" i="8"/>
  <c r="C16" i="8"/>
  <c r="C10" i="7" s="1"/>
  <c r="C8" i="7"/>
  <c r="C318" i="4"/>
  <c r="C261" i="4"/>
  <c r="C267" i="4"/>
  <c r="C264" i="4"/>
  <c r="C257" i="4"/>
  <c r="D12" i="8" s="1"/>
  <c r="C243" i="4"/>
  <c r="C240" i="4"/>
  <c r="C236" i="4"/>
  <c r="C232" i="4"/>
  <c r="D11" i="8" s="1"/>
  <c r="C209" i="4"/>
  <c r="C206" i="4"/>
  <c r="C199" i="4"/>
  <c r="C193" i="4"/>
  <c r="D10" i="8" s="1"/>
  <c r="C169" i="4"/>
  <c r="C162" i="4"/>
  <c r="C155" i="4"/>
  <c r="D9" i="8" s="1"/>
  <c r="C130" i="4"/>
  <c r="C131" i="4" s="1"/>
  <c r="E8" i="8" s="1"/>
  <c r="J8" i="8" s="1"/>
  <c r="C120" i="4"/>
  <c r="C121" i="4" s="1"/>
  <c r="E7" i="8" s="1"/>
  <c r="J7" i="8" s="1"/>
  <c r="C107" i="4"/>
  <c r="C43" i="4"/>
  <c r="C27" i="4"/>
  <c r="C25" i="4"/>
  <c r="D6" i="8" l="1"/>
  <c r="C110" i="4"/>
  <c r="C44" i="4"/>
  <c r="F4" i="8" s="1"/>
  <c r="C268" i="4"/>
  <c r="E12" i="8" s="1"/>
  <c r="J12" i="8" s="1"/>
  <c r="C171" i="4"/>
  <c r="E9" i="8" s="1"/>
  <c r="J9" i="8" s="1"/>
  <c r="C244" i="4"/>
  <c r="E11" i="8" s="1"/>
  <c r="J11" i="8" s="1"/>
  <c r="C210" i="4"/>
  <c r="E10" i="8" s="1"/>
  <c r="J10" i="8" s="1"/>
  <c r="C91" i="4"/>
  <c r="E5" i="8" s="1"/>
  <c r="J5" i="8" s="1"/>
  <c r="B12" i="3"/>
  <c r="C14" i="3" s="1"/>
  <c r="C10" i="3"/>
  <c r="C25" i="3"/>
  <c r="C23" i="3"/>
  <c r="C23" i="4"/>
  <c r="C21" i="4"/>
  <c r="C17" i="4"/>
  <c r="D4" i="8" s="1"/>
  <c r="C38" i="2"/>
  <c r="C37" i="2"/>
  <c r="C32" i="2"/>
  <c r="C21" i="2"/>
  <c r="C14" i="2"/>
  <c r="C47" i="1"/>
  <c r="C18" i="1"/>
  <c r="C40" i="1"/>
  <c r="C24" i="1"/>
  <c r="C34" i="1"/>
  <c r="C39" i="1"/>
  <c r="C28" i="4" l="1"/>
  <c r="E4" i="8" s="1"/>
  <c r="F16" i="8"/>
  <c r="F10" i="7" s="1"/>
  <c r="F11" i="7" s="1"/>
  <c r="D16" i="8"/>
  <c r="D10" i="7" s="1"/>
  <c r="J6" i="8"/>
  <c r="D9" i="7"/>
  <c r="C9" i="7"/>
  <c r="D7" i="7"/>
  <c r="I7" i="7"/>
  <c r="I11" i="7" s="1"/>
  <c r="D8" i="7"/>
  <c r="C245" i="4"/>
  <c r="C211" i="4"/>
  <c r="C269" i="4"/>
  <c r="C92" i="4"/>
  <c r="C172" i="4"/>
  <c r="C26" i="3"/>
  <c r="C39" i="2"/>
  <c r="C41" i="1"/>
  <c r="D11" i="7" l="1"/>
  <c r="E16" i="8"/>
  <c r="E10" i="7" s="1"/>
  <c r="J4" i="8"/>
  <c r="J16" i="8" s="1"/>
  <c r="C27" i="3"/>
  <c r="B32" i="3" s="1"/>
  <c r="E9" i="7"/>
  <c r="J9" i="7" s="1"/>
  <c r="C48" i="1"/>
  <c r="B55" i="1" s="1"/>
  <c r="E7" i="7"/>
  <c r="C29" i="4"/>
  <c r="C40" i="2"/>
  <c r="B45" i="2" s="1"/>
  <c r="E8" i="7"/>
  <c r="G19" i="7" l="1"/>
  <c r="I19" i="7" s="1"/>
  <c r="K19" i="7" s="1"/>
  <c r="C33" i="3"/>
  <c r="J7" i="7"/>
  <c r="E11" i="7"/>
  <c r="C46" i="2"/>
  <c r="G18" i="7"/>
  <c r="I18" i="7" s="1"/>
  <c r="K18" i="7" s="1"/>
  <c r="C56" i="1"/>
  <c r="G17" i="7"/>
  <c r="I17" i="7" s="1"/>
  <c r="K17" i="7" s="1"/>
  <c r="C11" i="7"/>
  <c r="J8" i="7"/>
  <c r="K21" i="7" l="1"/>
  <c r="G21" i="7"/>
  <c r="J10" i="7"/>
  <c r="J11" i="7" l="1"/>
  <c r="I21" i="7" l="1"/>
</calcChain>
</file>

<file path=xl/sharedStrings.xml><?xml version="1.0" encoding="utf-8"?>
<sst xmlns="http://schemas.openxmlformats.org/spreadsheetml/2006/main" count="594" uniqueCount="339">
  <si>
    <t>KIADÁS</t>
  </si>
  <si>
    <t>SZEMÉLYI JUTTATÁSOK</t>
  </si>
  <si>
    <t>Rendszeres személyi juttatások</t>
  </si>
  <si>
    <t>Béren kívüli juttatások (Erzsébet utalvány)</t>
  </si>
  <si>
    <t>Költségátalány ( polgármester költségtérítése)</t>
  </si>
  <si>
    <t>Képviselők juttatásai</t>
  </si>
  <si>
    <t>MUNKAADÓKAT TERHELŐ JÁRULÉKOK</t>
  </si>
  <si>
    <t>Béren kívüli juttatások kifizetői adója, egészségügyi hozzájárulása</t>
  </si>
  <si>
    <t>Megbízási díj</t>
  </si>
  <si>
    <t>DOLOGI KIADÁSOK</t>
  </si>
  <si>
    <t>Megbízási díj járulékvonzata</t>
  </si>
  <si>
    <t>SZEMÉLYI JUTTATÁSOK MINDÖSSZESEN</t>
  </si>
  <si>
    <t>MUNKAADÓKAT TERHELŐ JÁRULÉKOK MINDÖSSZESEN</t>
  </si>
  <si>
    <t>Könyv, újság beszerzés</t>
  </si>
  <si>
    <t>Szakmai anyag beszerzés</t>
  </si>
  <si>
    <t>Munkaruha, védőfelszerelés, védőszemüveg beszerzés</t>
  </si>
  <si>
    <t>Kis értékű tárgyi eszköz beszerzés</t>
  </si>
  <si>
    <t>Egyéb készlet beszerzés</t>
  </si>
  <si>
    <t>Telefondíj ( vezetékes, mobil)</t>
  </si>
  <si>
    <t>Internet előfizetés</t>
  </si>
  <si>
    <t xml:space="preserve">Villamos energia </t>
  </si>
  <si>
    <t>Víz és csatornadíj</t>
  </si>
  <si>
    <t>Karbantartás, kisjavítás</t>
  </si>
  <si>
    <t>Vásárolt közszolgáltatás</t>
  </si>
  <si>
    <t>Szoftverek bérleti díja</t>
  </si>
  <si>
    <t>Postai, banki költségek</t>
  </si>
  <si>
    <t>Szakmai továbbképzések díja</t>
  </si>
  <si>
    <t>Szolgáltatások Összesen:</t>
  </si>
  <si>
    <t>Készletbeszerzés Összesen:</t>
  </si>
  <si>
    <t>Vásárolt termékek és szolgáltatások Áfa</t>
  </si>
  <si>
    <t>Belföldi kiküldetés</t>
  </si>
  <si>
    <t>Reprezentáció</t>
  </si>
  <si>
    <t>Különféle egyéb dologi kiadások</t>
  </si>
  <si>
    <t>Egyéb folyó kiadások</t>
  </si>
  <si>
    <t>Adók, díjak, biztosítás</t>
  </si>
  <si>
    <t>DOLOGI KIADÁSOK MINDÖSSZESEN</t>
  </si>
  <si>
    <t>Megjegyzés</t>
  </si>
  <si>
    <t>Előirányzat Összesen</t>
  </si>
  <si>
    <t>Eredeti előirányzat adatok E  Ft ban</t>
  </si>
  <si>
    <t>NYÍRPAZONYI POLGÁRMESTERI HIVATAL 2015. ÉVI KÖLTSÉGVETÉSE</t>
  </si>
  <si>
    <t>TELEPÜLÉSI TÁMOGATÁS - ELLÁTOTTAK PÉNZBELI JUTTATÁSA</t>
  </si>
  <si>
    <t>2015.01.01-2015.02.28-ig</t>
  </si>
  <si>
    <t>Lakásfenntartási támogatás</t>
  </si>
  <si>
    <t>Foglalkoztatást helyettesítő támogatás ( aktív korúak ellátása)</t>
  </si>
  <si>
    <t>2015.03.01-2015.12.31-ig</t>
  </si>
  <si>
    <t>TELEPÜLÉSI TÁMOGATÁS - ELLÁTOTTAK PÉNZBELI JUTTATÁSA MINDÖSSZESEN</t>
  </si>
  <si>
    <t>KIADÁS MINDÖSSZESEN:</t>
  </si>
  <si>
    <t>BEVÉTEL</t>
  </si>
  <si>
    <t>Közhatalmi bevételek</t>
  </si>
  <si>
    <t>Egyéb sajátos bevételek</t>
  </si>
  <si>
    <t>Irányító szervi támogatás</t>
  </si>
  <si>
    <t>BEVÉTEL MINDÖSSZESEN:</t>
  </si>
  <si>
    <t>KIEGÉSZÍTŐ INFORMÁCIÓK:</t>
  </si>
  <si>
    <t>A Nyírpazonyi Polgármesteri Hivatal engedélyezett létszáma: 9,6 fő</t>
  </si>
  <si>
    <t>NYÍRPAZONYI ARANYALMA ÓVODA 2015. ÉVI KÖLTSÉGVETÉSE</t>
  </si>
  <si>
    <t>NYÍRPAZONY KÖZSÉGI ÖNKORMÁNYZAT 2015. ÉVI KÖLTSÉGVETÉSE</t>
  </si>
  <si>
    <t>NYÍRPAZONYI KÖNYVTÁR 2015. ÉVI KÖLTSÉGVETÉSE</t>
  </si>
  <si>
    <t>(Oprics Anett könyvtáros rendszeres személyi juttatása, illetménykiegészítése)</t>
  </si>
  <si>
    <t>Szociális hozzájárulási adó (Könyvtáros  rendszeres személyi juttatása )</t>
  </si>
  <si>
    <t>Könyv beszerzés</t>
  </si>
  <si>
    <t>Folyóirat beszerzés</t>
  </si>
  <si>
    <t>A Nyírpazonyi Könyvtár engedélyezett létszáma: 1,0 fő</t>
  </si>
  <si>
    <t>Önkormányzati jogalkotás</t>
  </si>
  <si>
    <t>Szociális hozzájárulási adó (polg.mester illetménye képviselők tiszteletdíja után fizetendő )</t>
  </si>
  <si>
    <t xml:space="preserve">Béren kívüli juttatások </t>
  </si>
  <si>
    <t>Különféle adók, díjak, biztosítás</t>
  </si>
  <si>
    <t>Különféle elszámolások</t>
  </si>
  <si>
    <t>MŰKÖDÉSI ÉS FELHALMOZÁSI CÉLÚ TÁMOGATÁSOK</t>
  </si>
  <si>
    <t>Temető fenntartás támogatása</t>
  </si>
  <si>
    <t>Nyírpazonyi SE támogatása</t>
  </si>
  <si>
    <t>Nők Klubja támogatása</t>
  </si>
  <si>
    <t>Nyugdíjas Klub támogatása</t>
  </si>
  <si>
    <t>Nyírpazonyi Polgárőrség támogatása</t>
  </si>
  <si>
    <t>Nyírpazonyi Településüzemeltetési Kft. Támogatása</t>
  </si>
  <si>
    <t>Állatmenhely támogatása</t>
  </si>
  <si>
    <t>Kabalási Polgárőrség támogatása</t>
  </si>
  <si>
    <t>Működési célú támogatás összesen:</t>
  </si>
  <si>
    <t>TÁMOGATÁSOK  MINDÖSSZESEN:</t>
  </si>
  <si>
    <t>KÖZSÉGGAZDÁLKODÁS 2015. ÉVI ELŐIRÁNYZATAI</t>
  </si>
  <si>
    <t xml:space="preserve">Szociális hozzájárulási adó </t>
  </si>
  <si>
    <t>Augusztus 20-i ünnep</t>
  </si>
  <si>
    <t>Egyéb készletbeszerzések</t>
  </si>
  <si>
    <t>Készletbeszerzés összesen:</t>
  </si>
  <si>
    <t>Villamos energia</t>
  </si>
  <si>
    <t>Különféle díjak, biztosítás</t>
  </si>
  <si>
    <t>KÖZFOGLALKOZTATÁS 2015. ÉVI ELŐIRÁNYZATA</t>
  </si>
  <si>
    <t>Részmunkaidős személyi juttatások  TÁMOP 1.1.1</t>
  </si>
  <si>
    <t>TELEPÜLÉSI VÍZELLÁTÁS 2015. ÉVI ELŐIRÁNYZATA</t>
  </si>
  <si>
    <t>Közkutas vízfogyasztás</t>
  </si>
  <si>
    <t>Általános Forgalmi Adó</t>
  </si>
  <si>
    <t>Települési vízellátás összesen:</t>
  </si>
  <si>
    <t>KÖZVILÁGÍTÁS  2015.ÉVI ELŐIRÁNYZATA</t>
  </si>
  <si>
    <t>KONYHA 2015. ÉVI ELŐIRÁNYZATA</t>
  </si>
  <si>
    <t>Megbízási díj-települési rendezvények esetén</t>
  </si>
  <si>
    <t>Élelmiszer beszerzés</t>
  </si>
  <si>
    <t>Kis értékű tárgyi eszköz beszerzés - edényzet, felszerelések</t>
  </si>
  <si>
    <t>Egyéb készlet beszerzés - textilia</t>
  </si>
  <si>
    <t>Gázdíj</t>
  </si>
  <si>
    <t xml:space="preserve">VÉDŐNŐI SZOLGÁLAT 2015 ÉVI ELŐIRÁNYZATA </t>
  </si>
  <si>
    <t>Pótlékok</t>
  </si>
  <si>
    <t>Gyógyszer, vegyszer beszerzés</t>
  </si>
  <si>
    <t>Munkaruha</t>
  </si>
  <si>
    <t xml:space="preserve">Telefondíj </t>
  </si>
  <si>
    <t>vásárolt közszolgáltatás</t>
  </si>
  <si>
    <t>Biztosítás</t>
  </si>
  <si>
    <t>Egyéb kiadások összesen:</t>
  </si>
  <si>
    <t>TANYAGONDNOKI SZOLGÁLAT 2015. ÉVI ELŐIRÁNYZATA</t>
  </si>
  <si>
    <t>MEZŐŐRI SZOLGÁLAT 2015.ÉVI ELŐIRÁNYZATA</t>
  </si>
  <si>
    <t>Hajtó és kenőanyag beszerzés</t>
  </si>
  <si>
    <t>Fenntartási anyag, készletbeszerzés gépkocsi</t>
  </si>
  <si>
    <t>Egyéb üzemeltetési, fenntartási szolgáltatás</t>
  </si>
  <si>
    <t>Egyéb dologi kiadások, biztosítás</t>
  </si>
  <si>
    <t>Hajtó és kenőanyag - robogó</t>
  </si>
  <si>
    <t>Fenntartási anyag - kerékpár, robogó</t>
  </si>
  <si>
    <t>SEGÉLYEZÉS TELEPÜLÉSI TÁMOGATÁS 2015. ÉVI ELŐIRÁNYZATA</t>
  </si>
  <si>
    <t>ÖNKORMÁNYZATI FEJLESZTÉSEK 2015.ÉVI ELŐIRÁNYZATA</t>
  </si>
  <si>
    <t>Családi napközi léterhozása 2014/2015</t>
  </si>
  <si>
    <t>Beruházások összesen</t>
  </si>
  <si>
    <t>2015. ÉVI ÖNKORMÁNYZATI BEVÉTELEK</t>
  </si>
  <si>
    <t>Iparűzési adó</t>
  </si>
  <si>
    <t>Pótlék, bírság</t>
  </si>
  <si>
    <t>Egyéb közhatalmi bevétel</t>
  </si>
  <si>
    <t>Gépjárműadó önkormányzatot megillető része</t>
  </si>
  <si>
    <t>Pálinkaadó</t>
  </si>
  <si>
    <t>Közhatalmi bevétel összesen</t>
  </si>
  <si>
    <t>Bérleti díj - Csokonai Gimnázum esti tagozat</t>
  </si>
  <si>
    <t>Bérleti díj - Konyha-rendezvények, árusítások</t>
  </si>
  <si>
    <t>Bérleti díj - Sportpálya</t>
  </si>
  <si>
    <t>Étkezésidíj térítés- óvoda-ált.iskola-vendég</t>
  </si>
  <si>
    <t>Támogatások</t>
  </si>
  <si>
    <t>Feladatalapú támogatások</t>
  </si>
  <si>
    <t>Központosított támogatások</t>
  </si>
  <si>
    <t>TB alap támogatása</t>
  </si>
  <si>
    <t>Közfoglalkoztatás támogatása</t>
  </si>
  <si>
    <t>TÁMOP 1.1.1. bértámogatás</t>
  </si>
  <si>
    <t>Mezőőri szolgálat támogatása</t>
  </si>
  <si>
    <t>Felhalmozási célú</t>
  </si>
  <si>
    <t>TÁMOP -TÓL</t>
  </si>
  <si>
    <t>ÉAOP - TÓL</t>
  </si>
  <si>
    <t>Működési célú támogatás összesen</t>
  </si>
  <si>
    <t>Felhalmozási célú támogatás összesen</t>
  </si>
  <si>
    <t>Gázdíj -Általános Iskola -faluház-közösségi ház</t>
  </si>
  <si>
    <t>Víz és csatornadíj-Általános Iskola -faluház-közösségi ház-Szurdokpüspöki ifj.tábor</t>
  </si>
  <si>
    <t xml:space="preserve">Közalkalmazottak jubileumi jutalma </t>
  </si>
  <si>
    <t>TÁMOP-3.4.3-11/2-2012-0268</t>
  </si>
  <si>
    <t>Gyermekorvosi és védőnői rendelő felújítása, bővítése</t>
  </si>
  <si>
    <t>ÉAOP-4.1.2/A-12-2013-0025</t>
  </si>
  <si>
    <t>Óvodai kerítés építése az orvosi rendelő felől</t>
  </si>
  <si>
    <t>Szikkaksztó kialakítása Aranyalma Óvoda területén</t>
  </si>
  <si>
    <t>EU-s projekt keretében megvalósuló</t>
  </si>
  <si>
    <t>1 csoportszoba felújítása, laminált padló csere</t>
  </si>
  <si>
    <t>Felázás, vizesedés megszüntetése</t>
  </si>
  <si>
    <t>Aranyalma Óvoda</t>
  </si>
  <si>
    <t>Általános Iskola</t>
  </si>
  <si>
    <t>Tetőfelújítás az aula, tornaterem részen</t>
  </si>
  <si>
    <t>Önkormányzat saját beruázása, felújítása, karbantartása</t>
  </si>
  <si>
    <t>Vizesblokk, öltöző wc festés, csap, kilincs pótlás</t>
  </si>
  <si>
    <t>1 tanterem felújítása</t>
  </si>
  <si>
    <t>Táblafestés</t>
  </si>
  <si>
    <t>Iskolai udvar (rézsű) kialakítása</t>
  </si>
  <si>
    <t>Összesen</t>
  </si>
  <si>
    <t>Karbantartás összesen</t>
  </si>
  <si>
    <t>Felújítás Áfa</t>
  </si>
  <si>
    <t>Beruházás Áfa</t>
  </si>
  <si>
    <t>Karbantartás Áfa</t>
  </si>
  <si>
    <t>Felújítás összesen</t>
  </si>
  <si>
    <t>Felújítás Áfa nélkül</t>
  </si>
  <si>
    <t>Beruházások Áfa nélkül</t>
  </si>
  <si>
    <t>Karbantartás Áfa nélkül</t>
  </si>
  <si>
    <t>Kiss Tiborné 5 havi bér</t>
  </si>
  <si>
    <t>Intézményi textilia beszerzés</t>
  </si>
  <si>
    <t>Kulturális kiadások</t>
  </si>
  <si>
    <t>kirándulás, színház, családi nap</t>
  </si>
  <si>
    <t>szemétszállítás, GPRS komm.díj</t>
  </si>
  <si>
    <t>egyéb üzemeltetési,fenntartási  kiadások</t>
  </si>
  <si>
    <t>kifizetői adó,eho reprezentáció után</t>
  </si>
  <si>
    <t>A Nyírpazonyi Aranyalma Óvoda engedélyezett létszáma: 13 fő</t>
  </si>
  <si>
    <t>Az intézménybe tervezett beruházás, felújítás, karbantartási kiadásokat a fenntartó költségvetésébe lett tervezve.</t>
  </si>
  <si>
    <t>pótlék</t>
  </si>
  <si>
    <t>Szakmai anyag ( szoftver frissités,kiadvány)</t>
  </si>
  <si>
    <t>Konyha</t>
  </si>
  <si>
    <t>egyéb üzemeltetési szolgáltatás (érintésvédelem, tűzvéd.kész.ell.)</t>
  </si>
  <si>
    <t>rendszeres személyi juttatás 8 ó  fogl. Közfog</t>
  </si>
  <si>
    <t>Kis értékű tárgyi eszköz beszerzés (hivatali kerékpár)</t>
  </si>
  <si>
    <t>Pálinkamustra</t>
  </si>
  <si>
    <t>Május 1. Focikupa</t>
  </si>
  <si>
    <t>Avató ünnepség Futball pálya</t>
  </si>
  <si>
    <t xml:space="preserve">Testületi ülés </t>
  </si>
  <si>
    <t>Idősek napi rendezvény</t>
  </si>
  <si>
    <t>Nőnapi rendezvény</t>
  </si>
  <si>
    <t>Köztisztviselői nap</t>
  </si>
  <si>
    <t>Karácsonyi Cantemus koncert</t>
  </si>
  <si>
    <t xml:space="preserve">Karácsonyi csomag idősek részére </t>
  </si>
  <si>
    <t>Települési rendezvények</t>
  </si>
  <si>
    <t>Egyéb anyag beszerzés</t>
  </si>
  <si>
    <t xml:space="preserve">Létszám: 3 fő </t>
  </si>
  <si>
    <t>Rendszeres személyi juttatások ( polgármester illetménye)</t>
  </si>
  <si>
    <t>Munkaruha, védőfelszerelés munkaruha 30e,védőfelsz: br.50</t>
  </si>
  <si>
    <t>Újság kiadás évi 3  alkalmom</t>
  </si>
  <si>
    <t>Temetési segély</t>
  </si>
  <si>
    <t>Személyi juttatás</t>
  </si>
  <si>
    <t>Munkaadókat etrhelő járulék</t>
  </si>
  <si>
    <t>Dologi Kiadások</t>
  </si>
  <si>
    <t>Beruházás</t>
  </si>
  <si>
    <t>Felújítás</t>
  </si>
  <si>
    <t>Működési célú tadott pénzeszközök</t>
  </si>
  <si>
    <t xml:space="preserve">Nyírpazony Községi Önkormányzat </t>
  </si>
  <si>
    <t xml:space="preserve">K I A D Á S O K </t>
  </si>
  <si>
    <t>DOLOGI KIADÁS MINDÖSSZESEN:</t>
  </si>
  <si>
    <t>Községgazdálkodás</t>
  </si>
  <si>
    <t>Közfoglalkoztatás</t>
  </si>
  <si>
    <t>Települési Vízellátás</t>
  </si>
  <si>
    <t>Közvilágítás</t>
  </si>
  <si>
    <t>Védőnői Szolgálat</t>
  </si>
  <si>
    <t>Tanyagondnoki Szolgálat</t>
  </si>
  <si>
    <t>Mezőőri Szolgálat</t>
  </si>
  <si>
    <t>Segélyezés</t>
  </si>
  <si>
    <t>Önkormányzati Fejlesztések</t>
  </si>
  <si>
    <t>Ellátottak pénzbeli juttatása</t>
  </si>
  <si>
    <t>MINDÖSSZESEN</t>
  </si>
  <si>
    <t xml:space="preserve"> Polgármesteri Hivatal</t>
  </si>
  <si>
    <t>Nyírpazonyi Könyvtár</t>
  </si>
  <si>
    <t>(hivatalban foglalkoztatottak  9,6 fő engedélyezett létszám rendszeres személyi juttatása, illetménykiegészítése, pótlékok)</t>
  </si>
  <si>
    <t>Szociális hozzájárulási adó ( hivatalban foglalkoztatottak rendszeres személyi juttatása képviselők tiszteletdíja után fizetendő )</t>
  </si>
  <si>
    <t>Egyéb költségtérítés és hozzájárulás</t>
  </si>
  <si>
    <t>Települési Önkormányzatok Működési támogatása</t>
  </si>
  <si>
    <t>Óvodaműködési támogatás,bér és közteher-támogatás</t>
  </si>
  <si>
    <t>Települési Önkormányzatok szociális fel.tám</t>
  </si>
  <si>
    <t>Falugondnok,tanyagondnoki  szolgálat</t>
  </si>
  <si>
    <t>Szakmai dolgozók bértámogatása (gyermekétkeztetés)</t>
  </si>
  <si>
    <t>Gyermekétkeztetés, intézmény üzemeltetési támogatás</t>
  </si>
  <si>
    <t>Települési Önkormányzatok nyilvános könyvtári fel. Támogatása</t>
  </si>
  <si>
    <t>Kamatbevétel</t>
  </si>
  <si>
    <t>Saját bevételek</t>
  </si>
  <si>
    <t>Saját  bevételek összesen</t>
  </si>
  <si>
    <t>Működési célú támogatások</t>
  </si>
  <si>
    <t>Támogatások mindösszesen</t>
  </si>
  <si>
    <t>Nyírpazonyi SE TAO támogatása</t>
  </si>
  <si>
    <t>BEVÉTELEK</t>
  </si>
  <si>
    <t>Közhatalmi bevétel</t>
  </si>
  <si>
    <t>Saját bevétel</t>
  </si>
  <si>
    <t>Felhalmozási célú támogatások</t>
  </si>
  <si>
    <t>Mindösszesen</t>
  </si>
  <si>
    <t>Kiszámlázott Általános Forgalmi adó</t>
  </si>
  <si>
    <t>Kommunkiációs szolgáltatások-faluház</t>
  </si>
  <si>
    <t>Villamos energia-Általános Iskola -faluház-közösségi ház-Szurdokpüspöki ifj.tábor</t>
  </si>
  <si>
    <t>Társulások tagdíjak, hozzájárulások</t>
  </si>
  <si>
    <t>B E V É T E L E K</t>
  </si>
  <si>
    <t>Közhatalmi Bevétel</t>
  </si>
  <si>
    <t>Saját Bevétel</t>
  </si>
  <si>
    <t>Működési célra kapott támogatások</t>
  </si>
  <si>
    <t>Felhalmozási célra kapott támogatások</t>
  </si>
  <si>
    <t>Forráshiány</t>
  </si>
  <si>
    <t>NYÍRPAZONY KÖZSÉGI ÖNKORMÁNYZAT 2015. ÉVI KÖLTSÉGVETÉS TÁBLÁJA</t>
  </si>
  <si>
    <t xml:space="preserve">Sport/kúltúrális rendezvény belépő 10 fő részére </t>
  </si>
  <si>
    <t>Rendszeres szociális segély</t>
  </si>
  <si>
    <t>Ruházati hozzájárulás - polgármester részére</t>
  </si>
  <si>
    <t>Ruházati költségtérítés 1 fő takarító</t>
  </si>
  <si>
    <t>Tájékoztató adat: 2015. évi állami normatív támogatás a Könyvtár működtetésére:  3.998 e Ft</t>
  </si>
  <si>
    <t>Gázenergia díja</t>
  </si>
  <si>
    <t>pedagógus nap</t>
  </si>
  <si>
    <t>Tájékoztató adat: 2015. évi  állami normatív támogatás az Óvoda működtetésére:  50.611 e Ft</t>
  </si>
  <si>
    <t>NYITÖT,LEADER,NYÍRSÉGI VÍZGAZD TÁRS.,TÖOSZ,NYÍRSÉG VIDÉKFEJLESZTÉS,</t>
  </si>
  <si>
    <t>14/2014.(IV.23.) HATÁROZAT ALAPJÁN</t>
  </si>
  <si>
    <t>Reprezentáció rendezvényekre</t>
  </si>
  <si>
    <t>Béren kívüli juttatások, reprezentáció kifizetői adója, egészségügyi hozzájárulása</t>
  </si>
  <si>
    <t>Tájékoztató adat: 2015. évi  állami normatív támogatás az Tanyagondnoki szolgálat működtetésére:  2.500 e Ft</t>
  </si>
  <si>
    <t>Tájékoztató adat: 2015. évi  állami normatív támogatás az Gyermekétkeztetés működtetésére:  17.764 e Ft</t>
  </si>
  <si>
    <t>Köztemetés</t>
  </si>
  <si>
    <t>BURSA HUNGARICA</t>
  </si>
  <si>
    <t>Jó tanulók köszöntése</t>
  </si>
  <si>
    <t>Működési célra átadott pénzeszközök</t>
  </si>
  <si>
    <t>Családi napközi tervezett költségei 2015 két hónapra</t>
  </si>
  <si>
    <t>Tájékoztató adat: 2015. évi  TB normatív támogatás a Védőnői szolgálat  szolgálat működtetésére:  4.836 e Ft</t>
  </si>
  <si>
    <t>Tájékoztató adat:  2015. évi  állami normatív támogatás az Mezőőri szolgálat működtetésére:  1.080 e Ft</t>
  </si>
  <si>
    <t>FÜGGELÉK!</t>
  </si>
  <si>
    <t>Normatíva jogcíme</t>
  </si>
  <si>
    <t>Önkormányzati hivatal működésének támogatása</t>
  </si>
  <si>
    <t>Településüzemeltetéssel kapcsolatos feladatok támogatása</t>
  </si>
  <si>
    <t xml:space="preserve">              ebből zöldterület-gazdálkodással kapcsolatos feladatok támogatása</t>
  </si>
  <si>
    <t xml:space="preserve">                          közvilágítás fenntartásának támogatása</t>
  </si>
  <si>
    <t xml:space="preserve">                          köztemető fenntartással kapcsolatos feladatok támogatása</t>
  </si>
  <si>
    <t xml:space="preserve">                          közutak fenntartásának támogatása</t>
  </si>
  <si>
    <t>Egyéb kötelező önkormányzati feladatok támogatása</t>
  </si>
  <si>
    <t>Könyvtári és közműveldési feladatok támogatása</t>
  </si>
  <si>
    <t>Gyermekétkeztetési normatívák</t>
  </si>
  <si>
    <t xml:space="preserve">         Gyermekétkeztetési támogatás</t>
  </si>
  <si>
    <t xml:space="preserve">         Gyermekétkeztetési üzemeltetési támogatás</t>
  </si>
  <si>
    <t>Közoktatási normativák</t>
  </si>
  <si>
    <t xml:space="preserve">    Óvodapedagógusok bértámogatása</t>
  </si>
  <si>
    <t xml:space="preserve">    Óvodaműködtetés támogatása</t>
  </si>
  <si>
    <t>Hozzájárulás a pénzbeli szociális ellátásokhoz</t>
  </si>
  <si>
    <t>Tanyagondnoki feladat támogatása</t>
  </si>
  <si>
    <t>Költségvetési kapcsolatokból származó bevételek összesen</t>
  </si>
  <si>
    <t>(adatok forintban)</t>
  </si>
  <si>
    <t xml:space="preserve">NORMATÍVÁK RÉSZLETEZÉSE </t>
  </si>
  <si>
    <t>2015.</t>
  </si>
  <si>
    <t>Lakott külterülettel kapcsolatos feladatok támogatása</t>
  </si>
  <si>
    <t>Kiegészítés  az 1.1 jogcímekhez</t>
  </si>
  <si>
    <t>2015. ÉVI</t>
  </si>
  <si>
    <t>KÖLTSÉGVETÉSE</t>
  </si>
  <si>
    <t>kelt: Nyírpazony, 2015.02.18.</t>
  </si>
  <si>
    <t>NYÍRPAZONY KÖZSÉG ÖNKORMÁNYZAT</t>
  </si>
  <si>
    <t>Telekvásárlás-Sportegyesület részére</t>
  </si>
  <si>
    <t>Részvényértékesítésből származó bevétel</t>
  </si>
  <si>
    <t>Részvény ért. szárm.bev.</t>
  </si>
  <si>
    <t xml:space="preserve">Vásárolt közszolgáltatás </t>
  </si>
  <si>
    <t>Felelősségbiztosítás,pályázati önerő</t>
  </si>
  <si>
    <t>Kormányhivatali, Földhivatali szolgáltatások,elektronikus lekérdezések, jogi szolgáltatás igénybevétele</t>
  </si>
  <si>
    <t>munkábajárás</t>
  </si>
  <si>
    <t>Béren kívüli juttatások (Erzsébet utalvány)10 fő részére</t>
  </si>
  <si>
    <t>szakkönyv</t>
  </si>
  <si>
    <t>Eper, iktatóprogram,katavin</t>
  </si>
  <si>
    <t xml:space="preserve">mérlegképes továbbk, közigazgatási </t>
  </si>
  <si>
    <t xml:space="preserve">hivatali kiküldetések </t>
  </si>
  <si>
    <t>köztisztviselői nap</t>
  </si>
  <si>
    <t>szakmai felelősségbiztosítás</t>
  </si>
  <si>
    <t>Földhivatali szolgáltatások, lekérdezések</t>
  </si>
  <si>
    <t>irodabútor beszerzés</t>
  </si>
  <si>
    <t>Rendszeres  személyi juttatások (3 fő )</t>
  </si>
  <si>
    <t>autopálya matrica, Traktor,utánfutó kgfb díja</t>
  </si>
  <si>
    <t>Dologi kiadások - munka-eszközbeszerzés</t>
  </si>
  <si>
    <t>Start Munkaprogram 75fő*75e Ft*10 hó</t>
  </si>
  <si>
    <t>Települési segély(lakásfenntartási támogatás,lakhatási támogatás, települési szociális segély, szociális tüzifa támogatás)</t>
  </si>
  <si>
    <t>TELEPÜLÉSI TÁMOGATÁS( ELLÁTOTTAK PÉNZBELI JUTTATÁSA) MINDÖSSZESEN</t>
  </si>
  <si>
    <t>Start munkaprogram önerő</t>
  </si>
  <si>
    <t>Szociális Tüzifa Önerő biztosítása</t>
  </si>
  <si>
    <t>Start munkaprogram támogatása</t>
  </si>
  <si>
    <t xml:space="preserve">BIZTOSÍTÁS, CASCO, KGFB, HATÓSÁGI DÍJAK,PARKOLÁS, </t>
  </si>
  <si>
    <t>Ruházati költségtérítés 10 fő részére 30e Ft/fő/év</t>
  </si>
  <si>
    <t>Belföldi kiküldetés- hivatali célú gk használat</t>
  </si>
  <si>
    <t>irányító szervi támogatás</t>
  </si>
  <si>
    <t>Béren kívüli juttatások (Erzsébet utalvány,sport/kultúra)</t>
  </si>
  <si>
    <t>Béren kívüli juttatások (Erzsébet utalvány)ruházati hozzájárulás, sport, kúltúra</t>
  </si>
  <si>
    <t>Erzsébet utalvány ,soprt,kultúra utalvány</t>
  </si>
  <si>
    <t>Béren kívüli juttatások -Erzsébet utalvány-sport/kúltúra</t>
  </si>
  <si>
    <t>Béren kívüli juttatások -Erzsébet utalvány,ruházati hozzájárulás 30 e Ft/év, sport/kúltúra</t>
  </si>
  <si>
    <t>Béren kívüli juttatások -Erzsébet utalvány-Ruházati költségtér.30e,sport/kúltúra</t>
  </si>
  <si>
    <t>Temetőfenntartás dologi kiadása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</si>
</sst>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2">
    <xf numFmtId="0" fontId="0" fillId="0" borderId="0" xfId="0"/>
    <xf numFmtId="0" fontId="3" fillId="0" borderId="2" xfId="0" applyFont="1" applyBorder="1"/>
    <xf numFmtId="3" fontId="3" fillId="0" borderId="2" xfId="0" applyNumberFormat="1" applyFont="1" applyBorder="1"/>
    <xf numFmtId="0" fontId="1" fillId="0" borderId="0" xfId="0" applyFont="1"/>
    <xf numFmtId="0" fontId="0" fillId="0" borderId="2" xfId="0" applyFont="1" applyBorder="1" applyAlignment="1"/>
    <xf numFmtId="0" fontId="0" fillId="0" borderId="25" xfId="0" applyFont="1" applyBorder="1"/>
    <xf numFmtId="0" fontId="3" fillId="0" borderId="25" xfId="0" applyFont="1" applyBorder="1"/>
    <xf numFmtId="0" fontId="3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Fill="1" applyBorder="1"/>
    <xf numFmtId="3" fontId="2" fillId="2" borderId="0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3" fontId="3" fillId="0" borderId="5" xfId="0" applyNumberFormat="1" applyFont="1" applyBorder="1"/>
    <xf numFmtId="0" fontId="3" fillId="0" borderId="4" xfId="0" applyFont="1" applyBorder="1"/>
    <xf numFmtId="3" fontId="5" fillId="6" borderId="35" xfId="0" applyNumberFormat="1" applyFont="1" applyFill="1" applyBorder="1"/>
    <xf numFmtId="3" fontId="5" fillId="6" borderId="36" xfId="0" applyNumberFormat="1" applyFont="1" applyFill="1" applyBorder="1"/>
    <xf numFmtId="0" fontId="5" fillId="0" borderId="0" xfId="0" applyFont="1"/>
    <xf numFmtId="3" fontId="5" fillId="6" borderId="41" xfId="0" applyNumberFormat="1" applyFont="1" applyFill="1" applyBorder="1"/>
    <xf numFmtId="3" fontId="3" fillId="0" borderId="39" xfId="0" applyNumberFormat="1" applyFont="1" applyBorder="1"/>
    <xf numFmtId="3" fontId="3" fillId="0" borderId="19" xfId="0" applyNumberFormat="1" applyFont="1" applyBorder="1"/>
    <xf numFmtId="3" fontId="2" fillId="0" borderId="2" xfId="0" applyNumberFormat="1" applyFont="1" applyBorder="1"/>
    <xf numFmtId="0" fontId="0" fillId="0" borderId="0" xfId="0" applyFill="1" applyBorder="1"/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3" fontId="5" fillId="0" borderId="0" xfId="0" applyNumberFormat="1" applyFont="1" applyFill="1" applyBorder="1"/>
    <xf numFmtId="3" fontId="3" fillId="0" borderId="20" xfId="0" applyNumberFormat="1" applyFont="1" applyBorder="1"/>
    <xf numFmtId="3" fontId="5" fillId="6" borderId="47" xfId="0" applyNumberFormat="1" applyFont="1" applyFill="1" applyBorder="1"/>
    <xf numFmtId="3" fontId="3" fillId="0" borderId="3" xfId="0" applyNumberFormat="1" applyFont="1" applyBorder="1"/>
    <xf numFmtId="3" fontId="3" fillId="0" borderId="33" xfId="0" applyNumberFormat="1" applyFont="1" applyBorder="1"/>
    <xf numFmtId="3" fontId="3" fillId="0" borderId="37" xfId="0" applyNumberFormat="1" applyFont="1" applyBorder="1"/>
    <xf numFmtId="0" fontId="2" fillId="0" borderId="0" xfId="0" applyFont="1" applyFill="1" applyBorder="1" applyAlignment="1">
      <alignment horizontal="left" wrapText="1"/>
    </xf>
    <xf numFmtId="0" fontId="3" fillId="0" borderId="25" xfId="0" applyFont="1" applyBorder="1" applyAlignment="1">
      <alignment horizontal="left" vertical="center"/>
    </xf>
    <xf numFmtId="0" fontId="10" fillId="0" borderId="20" xfId="0" applyFont="1" applyBorder="1" applyAlignment="1">
      <alignment wrapText="1"/>
    </xf>
    <xf numFmtId="0" fontId="11" fillId="2" borderId="20" xfId="0" applyFont="1" applyFill="1" applyBorder="1" applyAlignment="1">
      <alignment horizontal="center"/>
    </xf>
    <xf numFmtId="0" fontId="0" fillId="0" borderId="0" xfId="0" applyFont="1" applyBorder="1"/>
    <xf numFmtId="0" fontId="3" fillId="0" borderId="0" xfId="0" applyFont="1"/>
    <xf numFmtId="0" fontId="9" fillId="0" borderId="0" xfId="0" applyFont="1" applyAlignment="1">
      <alignment horizontal="center"/>
    </xf>
    <xf numFmtId="3" fontId="3" fillId="0" borderId="0" xfId="0" applyNumberFormat="1" applyFont="1"/>
    <xf numFmtId="0" fontId="2" fillId="3" borderId="4" xfId="0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/>
    <xf numFmtId="0" fontId="2" fillId="0" borderId="20" xfId="0" applyFont="1" applyBorder="1"/>
    <xf numFmtId="0" fontId="2" fillId="0" borderId="0" xfId="0" applyFont="1"/>
    <xf numFmtId="0" fontId="3" fillId="0" borderId="20" xfId="0" applyFont="1" applyBorder="1"/>
    <xf numFmtId="0" fontId="3" fillId="0" borderId="25" xfId="0" applyFont="1" applyBorder="1" applyAlignment="1">
      <alignment wrapText="1"/>
    </xf>
    <xf numFmtId="0" fontId="3" fillId="0" borderId="8" xfId="0" applyFont="1" applyBorder="1"/>
    <xf numFmtId="0" fontId="3" fillId="0" borderId="9" xfId="0" applyFont="1" applyBorder="1"/>
    <xf numFmtId="0" fontId="2" fillId="3" borderId="10" xfId="0" applyFont="1" applyFill="1" applyBorder="1"/>
    <xf numFmtId="3" fontId="3" fillId="3" borderId="11" xfId="0" applyNumberFormat="1" applyFont="1" applyFill="1" applyBorder="1"/>
    <xf numFmtId="3" fontId="2" fillId="3" borderId="11" xfId="0" applyNumberFormat="1" applyFont="1" applyFill="1" applyBorder="1"/>
    <xf numFmtId="0" fontId="3" fillId="3" borderId="12" xfId="0" applyFont="1" applyFill="1" applyBorder="1"/>
    <xf numFmtId="3" fontId="2" fillId="0" borderId="1" xfId="0" applyNumberFormat="1" applyFont="1" applyBorder="1"/>
    <xf numFmtId="0" fontId="2" fillId="0" borderId="25" xfId="0" applyFont="1" applyBorder="1" applyAlignment="1">
      <alignment wrapText="1"/>
    </xf>
    <xf numFmtId="0" fontId="2" fillId="3" borderId="21" xfId="0" applyFont="1" applyFill="1" applyBorder="1" applyAlignment="1">
      <alignment wrapText="1"/>
    </xf>
    <xf numFmtId="3" fontId="3" fillId="3" borderId="22" xfId="0" applyNumberFormat="1" applyFont="1" applyFill="1" applyBorder="1"/>
    <xf numFmtId="3" fontId="2" fillId="3" borderId="22" xfId="0" applyNumberFormat="1" applyFont="1" applyFill="1" applyBorder="1"/>
    <xf numFmtId="0" fontId="3" fillId="3" borderId="23" xfId="0" applyFont="1" applyFill="1" applyBorder="1"/>
    <xf numFmtId="0" fontId="2" fillId="4" borderId="13" xfId="0" applyFont="1" applyFill="1" applyBorder="1" applyAlignment="1">
      <alignment wrapText="1"/>
    </xf>
    <xf numFmtId="3" fontId="3" fillId="4" borderId="14" xfId="0" applyNumberFormat="1" applyFont="1" applyFill="1" applyBorder="1"/>
    <xf numFmtId="3" fontId="2" fillId="4" borderId="14" xfId="0" applyNumberFormat="1" applyFont="1" applyFill="1" applyBorder="1"/>
    <xf numFmtId="0" fontId="3" fillId="4" borderId="15" xfId="0" applyFont="1" applyFill="1" applyBorder="1"/>
    <xf numFmtId="0" fontId="3" fillId="0" borderId="21" xfId="0" applyFont="1" applyBorder="1"/>
    <xf numFmtId="3" fontId="3" fillId="0" borderId="22" xfId="0" applyNumberFormat="1" applyFont="1" applyBorder="1"/>
    <xf numFmtId="0" fontId="3" fillId="0" borderId="23" xfId="0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8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left" vertical="center"/>
    </xf>
    <xf numFmtId="3" fontId="3" fillId="3" borderId="35" xfId="0" applyNumberFormat="1" applyFont="1" applyFill="1" applyBorder="1" applyAlignment="1">
      <alignment horizontal="center" vertical="center"/>
    </xf>
    <xf numFmtId="3" fontId="2" fillId="3" borderId="35" xfId="0" applyNumberFormat="1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 wrapText="1"/>
    </xf>
    <xf numFmtId="3" fontId="3" fillId="4" borderId="14" xfId="0" applyNumberFormat="1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0" borderId="21" xfId="0" applyFont="1" applyBorder="1"/>
    <xf numFmtId="3" fontId="2" fillId="0" borderId="22" xfId="0" applyNumberFormat="1" applyFont="1" applyBorder="1"/>
    <xf numFmtId="0" fontId="2" fillId="3" borderId="16" xfId="0" applyFont="1" applyFill="1" applyBorder="1"/>
    <xf numFmtId="3" fontId="3" fillId="3" borderId="17" xfId="0" applyNumberFormat="1" applyFont="1" applyFill="1" applyBorder="1"/>
    <xf numFmtId="3" fontId="2" fillId="3" borderId="17" xfId="0" applyNumberFormat="1" applyFont="1" applyFill="1" applyBorder="1"/>
    <xf numFmtId="0" fontId="3" fillId="3" borderId="18" xfId="0" applyFont="1" applyFill="1" applyBorder="1"/>
    <xf numFmtId="3" fontId="3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0" fontId="2" fillId="3" borderId="26" xfId="0" applyFont="1" applyFill="1" applyBorder="1"/>
    <xf numFmtId="3" fontId="3" fillId="3" borderId="27" xfId="0" applyNumberFormat="1" applyFont="1" applyFill="1" applyBorder="1"/>
    <xf numFmtId="3" fontId="2" fillId="3" borderId="27" xfId="0" applyNumberFormat="1" applyFont="1" applyFill="1" applyBorder="1"/>
    <xf numFmtId="0" fontId="3" fillId="3" borderId="28" xfId="0" applyFont="1" applyFill="1" applyBorder="1"/>
    <xf numFmtId="0" fontId="3" fillId="2" borderId="8" xfId="0" applyFont="1" applyFill="1" applyBorder="1" applyAlignment="1"/>
    <xf numFmtId="3" fontId="3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25" xfId="0" applyFont="1" applyBorder="1" applyAlignment="1"/>
    <xf numFmtId="2" fontId="3" fillId="2" borderId="8" xfId="0" applyNumberFormat="1" applyFont="1" applyFill="1" applyBorder="1" applyAlignment="1">
      <alignment wrapText="1"/>
    </xf>
    <xf numFmtId="0" fontId="2" fillId="0" borderId="21" xfId="0" applyFont="1" applyBorder="1" applyAlignment="1"/>
    <xf numFmtId="0" fontId="2" fillId="2" borderId="0" xfId="0" applyFont="1" applyFill="1" applyBorder="1" applyAlignment="1">
      <alignment wrapText="1"/>
    </xf>
    <xf numFmtId="3" fontId="3" fillId="2" borderId="0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/>
    <xf numFmtId="3" fontId="3" fillId="3" borderId="43" xfId="0" applyNumberFormat="1" applyFont="1" applyFill="1" applyBorder="1"/>
    <xf numFmtId="3" fontId="2" fillId="3" borderId="43" xfId="0" applyNumberFormat="1" applyFont="1" applyFill="1" applyBorder="1"/>
    <xf numFmtId="0" fontId="3" fillId="3" borderId="48" xfId="0" applyFont="1" applyFill="1" applyBorder="1"/>
    <xf numFmtId="3" fontId="3" fillId="0" borderId="43" xfId="0" applyNumberFormat="1" applyFont="1" applyBorder="1"/>
    <xf numFmtId="0" fontId="3" fillId="0" borderId="48" xfId="0" applyFont="1" applyBorder="1"/>
    <xf numFmtId="0" fontId="3" fillId="0" borderId="21" xfId="0" applyFont="1" applyBorder="1" applyAlignment="1">
      <alignment wrapText="1"/>
    </xf>
    <xf numFmtId="0" fontId="3" fillId="0" borderId="7" xfId="0" applyFont="1" applyBorder="1"/>
    <xf numFmtId="3" fontId="3" fillId="0" borderId="7" xfId="0" applyNumberFormat="1" applyFont="1" applyBorder="1"/>
    <xf numFmtId="0" fontId="2" fillId="3" borderId="27" xfId="0" applyFont="1" applyFill="1" applyBorder="1" applyAlignment="1">
      <alignment wrapText="1"/>
    </xf>
    <xf numFmtId="0" fontId="3" fillId="3" borderId="27" xfId="0" applyFont="1" applyFill="1" applyBorder="1"/>
    <xf numFmtId="0" fontId="2" fillId="5" borderId="4" xfId="0" applyFont="1" applyFill="1" applyBorder="1" applyAlignment="1">
      <alignment horizontal="left"/>
    </xf>
    <xf numFmtId="3" fontId="2" fillId="5" borderId="5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1" xfId="0" applyFont="1" applyFill="1" applyBorder="1"/>
    <xf numFmtId="3" fontId="3" fillId="5" borderId="22" xfId="0" applyNumberFormat="1" applyFont="1" applyFill="1" applyBorder="1"/>
    <xf numFmtId="3" fontId="2" fillId="5" borderId="22" xfId="0" applyNumberFormat="1" applyFont="1" applyFill="1" applyBorder="1"/>
    <xf numFmtId="0" fontId="3" fillId="5" borderId="23" xfId="0" applyFont="1" applyFill="1" applyBorder="1"/>
    <xf numFmtId="0" fontId="3" fillId="0" borderId="6" xfId="0" applyFont="1" applyBorder="1"/>
    <xf numFmtId="0" fontId="2" fillId="5" borderId="23" xfId="0" applyFont="1" applyFill="1" applyBorder="1"/>
    <xf numFmtId="0" fontId="3" fillId="0" borderId="24" xfId="0" applyFont="1" applyBorder="1"/>
    <xf numFmtId="3" fontId="2" fillId="5" borderId="23" xfId="0" applyNumberFormat="1" applyFont="1" applyFill="1" applyBorder="1"/>
    <xf numFmtId="0" fontId="3" fillId="0" borderId="0" xfId="0" applyFont="1" applyFill="1"/>
    <xf numFmtId="0" fontId="2" fillId="0" borderId="25" xfId="0" applyFont="1" applyBorder="1" applyAlignment="1">
      <alignment horizontal="left"/>
    </xf>
    <xf numFmtId="0" fontId="3" fillId="0" borderId="25" xfId="0" applyFont="1" applyBorder="1" applyAlignment="1">
      <alignment horizontal="right"/>
    </xf>
    <xf numFmtId="3" fontId="3" fillId="0" borderId="3" xfId="0" applyNumberFormat="1" applyFont="1" applyBorder="1" applyAlignment="1"/>
    <xf numFmtId="3" fontId="2" fillId="0" borderId="33" xfId="0" applyNumberFormat="1" applyFont="1" applyBorder="1"/>
    <xf numFmtId="3" fontId="3" fillId="0" borderId="2" xfId="0" applyNumberFormat="1" applyFont="1" applyBorder="1" applyAlignment="1"/>
    <xf numFmtId="0" fontId="3" fillId="0" borderId="2" xfId="0" applyFont="1" applyBorder="1" applyAlignment="1"/>
    <xf numFmtId="3" fontId="2" fillId="0" borderId="20" xfId="0" applyNumberFormat="1" applyFont="1" applyBorder="1"/>
    <xf numFmtId="3" fontId="2" fillId="0" borderId="0" xfId="0" applyNumberFormat="1" applyFont="1"/>
    <xf numFmtId="3" fontId="2" fillId="5" borderId="22" xfId="0" applyNumberFormat="1" applyFont="1" applyFill="1" applyBorder="1" applyAlignment="1"/>
    <xf numFmtId="0" fontId="2" fillId="5" borderId="22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/>
    <xf numFmtId="0" fontId="8" fillId="0" borderId="0" xfId="0" applyFont="1" applyBorder="1"/>
    <xf numFmtId="0" fontId="8" fillId="0" borderId="0" xfId="0" applyFont="1"/>
    <xf numFmtId="0" fontId="8" fillId="0" borderId="2" xfId="0" applyFont="1" applyBorder="1" applyAlignment="1"/>
    <xf numFmtId="3" fontId="8" fillId="0" borderId="0" xfId="0" applyNumberFormat="1" applyFont="1"/>
    <xf numFmtId="164" fontId="8" fillId="0" borderId="0" xfId="0" applyNumberFormat="1" applyFont="1"/>
    <xf numFmtId="1" fontId="8" fillId="0" borderId="0" xfId="0" applyNumberFormat="1" applyFont="1"/>
    <xf numFmtId="0" fontId="14" fillId="0" borderId="2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/>
    <xf numFmtId="164" fontId="14" fillId="0" borderId="0" xfId="0" applyNumberFormat="1" applyFont="1"/>
    <xf numFmtId="0" fontId="14" fillId="0" borderId="0" xfId="0" applyFont="1"/>
    <xf numFmtId="0" fontId="16" fillId="0" borderId="0" xfId="0" applyFont="1"/>
    <xf numFmtId="0" fontId="15" fillId="0" borderId="0" xfId="0" applyFont="1"/>
    <xf numFmtId="0" fontId="13" fillId="0" borderId="24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4" fillId="0" borderId="32" xfId="0" applyFont="1" applyBorder="1"/>
    <xf numFmtId="164" fontId="14" fillId="0" borderId="33" xfId="1" applyNumberFormat="1" applyFont="1" applyFill="1" applyBorder="1" applyAlignment="1">
      <alignment horizontal="left"/>
    </xf>
    <xf numFmtId="0" fontId="14" fillId="0" borderId="25" xfId="0" applyFont="1" applyBorder="1"/>
    <xf numFmtId="164" fontId="14" fillId="0" borderId="20" xfId="1" applyNumberFormat="1" applyFont="1" applyFill="1" applyBorder="1"/>
    <xf numFmtId="0" fontId="13" fillId="0" borderId="20" xfId="0" applyFont="1" applyBorder="1"/>
    <xf numFmtId="164" fontId="13" fillId="0" borderId="20" xfId="1" applyNumberFormat="1" applyFont="1" applyBorder="1" applyAlignment="1"/>
    <xf numFmtId="0" fontId="13" fillId="0" borderId="25" xfId="0" applyFont="1" applyBorder="1"/>
    <xf numFmtId="164" fontId="13" fillId="0" borderId="20" xfId="1" applyNumberFormat="1" applyFont="1" applyBorder="1"/>
    <xf numFmtId="164" fontId="14" fillId="0" borderId="20" xfId="1" applyNumberFormat="1" applyFont="1" applyBorder="1"/>
    <xf numFmtId="0" fontId="14" fillId="5" borderId="34" xfId="0" applyFont="1" applyFill="1" applyBorder="1" applyAlignment="1">
      <alignment horizontal="center"/>
    </xf>
    <xf numFmtId="0" fontId="14" fillId="5" borderId="36" xfId="0" applyFont="1" applyFill="1" applyBorder="1" applyAlignment="1">
      <alignment horizontal="center"/>
    </xf>
    <xf numFmtId="0" fontId="15" fillId="0" borderId="8" xfId="0" applyFont="1" applyBorder="1"/>
    <xf numFmtId="0" fontId="15" fillId="0" borderId="9" xfId="0" applyFont="1" applyBorder="1"/>
    <xf numFmtId="0" fontId="14" fillId="5" borderId="34" xfId="0" applyFont="1" applyFill="1" applyBorder="1"/>
    <xf numFmtId="164" fontId="14" fillId="5" borderId="31" xfId="1" applyNumberFormat="1" applyFont="1" applyFill="1" applyBorder="1"/>
    <xf numFmtId="0" fontId="12" fillId="0" borderId="0" xfId="0" applyFont="1" applyAlignment="1"/>
    <xf numFmtId="0" fontId="0" fillId="0" borderId="0" xfId="0" applyAlignment="1"/>
    <xf numFmtId="165" fontId="0" fillId="0" borderId="0" xfId="0" applyNumberFormat="1"/>
    <xf numFmtId="0" fontId="0" fillId="6" borderId="31" xfId="0" applyFill="1" applyBorder="1"/>
    <xf numFmtId="0" fontId="3" fillId="0" borderId="25" xfId="0" applyFont="1" applyBorder="1" applyAlignment="1">
      <alignment horizontal="center"/>
    </xf>
    <xf numFmtId="0" fontId="2" fillId="5" borderId="4" xfId="0" applyFont="1" applyFill="1" applyBorder="1"/>
    <xf numFmtId="3" fontId="3" fillId="5" borderId="5" xfId="0" applyNumberFormat="1" applyFont="1" applyFill="1" applyBorder="1"/>
    <xf numFmtId="0" fontId="3" fillId="5" borderId="6" xfId="0" applyFont="1" applyFill="1" applyBorder="1"/>
    <xf numFmtId="3" fontId="2" fillId="0" borderId="43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25" xfId="0" applyFont="1" applyFill="1" applyBorder="1"/>
    <xf numFmtId="3" fontId="3" fillId="5" borderId="2" xfId="0" applyNumberFormat="1" applyFont="1" applyFill="1" applyBorder="1"/>
    <xf numFmtId="3" fontId="2" fillId="5" borderId="2" xfId="0" applyNumberFormat="1" applyFont="1" applyFill="1" applyBorder="1"/>
    <xf numFmtId="0" fontId="3" fillId="5" borderId="20" xfId="0" applyFont="1" applyFill="1" applyBorder="1"/>
    <xf numFmtId="0" fontId="2" fillId="5" borderId="2" xfId="0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/>
    </xf>
    <xf numFmtId="3" fontId="3" fillId="0" borderId="37" xfId="0" applyNumberFormat="1" applyFont="1" applyBorder="1" applyAlignment="1"/>
    <xf numFmtId="3" fontId="3" fillId="0" borderId="39" xfId="0" applyNumberFormat="1" applyFont="1" applyBorder="1" applyAlignment="1"/>
    <xf numFmtId="3" fontId="2" fillId="5" borderId="49" xfId="0" applyNumberFormat="1" applyFont="1" applyFill="1" applyBorder="1" applyAlignment="1"/>
    <xf numFmtId="0" fontId="3" fillId="0" borderId="33" xfId="0" applyFont="1" applyBorder="1"/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4" fillId="0" borderId="9" xfId="0" applyFont="1" applyBorder="1"/>
    <xf numFmtId="0" fontId="4" fillId="0" borderId="20" xfId="0" applyFont="1" applyBorder="1"/>
    <xf numFmtId="0" fontId="4" fillId="0" borderId="20" xfId="0" applyFont="1" applyBorder="1" applyAlignment="1">
      <alignment wrapText="1"/>
    </xf>
    <xf numFmtId="0" fontId="3" fillId="0" borderId="25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18" fillId="0" borderId="20" xfId="0" applyFont="1" applyBorder="1"/>
    <xf numFmtId="0" fontId="10" fillId="0" borderId="20" xfId="0" applyFont="1" applyBorder="1"/>
    <xf numFmtId="0" fontId="4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" fillId="0" borderId="2" xfId="0" applyFont="1" applyFill="1" applyBorder="1"/>
    <xf numFmtId="3" fontId="3" fillId="0" borderId="2" xfId="0" applyNumberFormat="1" applyFont="1" applyFill="1" applyBorder="1"/>
    <xf numFmtId="3" fontId="2" fillId="0" borderId="2" xfId="0" applyNumberFormat="1" applyFont="1" applyFill="1" applyBorder="1"/>
    <xf numFmtId="0" fontId="3" fillId="0" borderId="2" xfId="0" applyFont="1" applyFill="1" applyBorder="1"/>
    <xf numFmtId="0" fontId="2" fillId="3" borderId="24" xfId="0" applyFont="1" applyFill="1" applyBorder="1"/>
    <xf numFmtId="0" fontId="2" fillId="0" borderId="0" xfId="0" applyFont="1" applyAlignment="1">
      <alignment horizontal="left" vertical="center" wrapText="1"/>
    </xf>
    <xf numFmtId="3" fontId="3" fillId="0" borderId="9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5" borderId="29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left" wrapText="1"/>
    </xf>
    <xf numFmtId="0" fontId="2" fillId="5" borderId="22" xfId="0" applyFont="1" applyFill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52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5" borderId="54" xfId="0" applyFont="1" applyFill="1" applyBorder="1" applyAlignment="1">
      <alignment horizontal="center"/>
    </xf>
    <xf numFmtId="0" fontId="2" fillId="5" borderId="55" xfId="0" applyFont="1" applyFill="1" applyBorder="1" applyAlignment="1">
      <alignment horizontal="center"/>
    </xf>
    <xf numFmtId="0" fontId="2" fillId="5" borderId="5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left" wrapText="1"/>
    </xf>
    <xf numFmtId="0" fontId="2" fillId="5" borderId="50" xfId="0" applyFont="1" applyFill="1" applyBorder="1" applyAlignment="1">
      <alignment horizontal="left" wrapText="1"/>
    </xf>
    <xf numFmtId="3" fontId="2" fillId="5" borderId="49" xfId="0" applyNumberFormat="1" applyFont="1" applyFill="1" applyBorder="1" applyAlignment="1">
      <alignment horizontal="center"/>
    </xf>
    <xf numFmtId="3" fontId="2" fillId="5" borderId="50" xfId="0" applyNumberFormat="1" applyFont="1" applyFill="1" applyBorder="1" applyAlignment="1">
      <alignment horizontal="center"/>
    </xf>
    <xf numFmtId="0" fontId="3" fillId="0" borderId="57" xfId="0" applyFont="1" applyBorder="1" applyAlignment="1">
      <alignment horizontal="left" wrapText="1"/>
    </xf>
    <xf numFmtId="0" fontId="3" fillId="0" borderId="38" xfId="0" applyFont="1" applyBorder="1" applyAlignment="1">
      <alignment horizontal="left" wrapText="1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0" fontId="3" fillId="0" borderId="52" xfId="0" applyFont="1" applyBorder="1" applyAlignment="1">
      <alignment horizontal="left" wrapText="1"/>
    </xf>
    <xf numFmtId="0" fontId="3" fillId="0" borderId="40" xfId="0" applyFont="1" applyBorder="1" applyAlignment="1">
      <alignment horizontal="left" wrapText="1"/>
    </xf>
    <xf numFmtId="3" fontId="3" fillId="0" borderId="39" xfId="0" applyNumberFormat="1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0" fontId="2" fillId="5" borderId="46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4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5" fillId="6" borderId="35" xfId="0" applyNumberFormat="1" applyFont="1" applyFill="1" applyBorder="1" applyAlignment="1">
      <alignment horizontal="center"/>
    </xf>
    <xf numFmtId="0" fontId="5" fillId="6" borderId="34" xfId="0" applyFont="1" applyFill="1" applyBorder="1" applyAlignment="1">
      <alignment horizontal="center"/>
    </xf>
    <xf numFmtId="0" fontId="5" fillId="6" borderId="35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5" fillId="6" borderId="30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opLeftCell="A4" workbookViewId="0">
      <selection activeCell="B11" sqref="B11"/>
    </sheetView>
  </sheetViews>
  <sheetFormatPr defaultRowHeight="12.75" x14ac:dyDescent="0.2"/>
  <cols>
    <col min="1" max="1" width="42.85546875" style="36" customWidth="1"/>
    <col min="2" max="2" width="13" style="38" customWidth="1"/>
    <col min="3" max="3" width="10.85546875" style="38" customWidth="1"/>
    <col min="4" max="4" width="22.28515625" style="36" customWidth="1"/>
    <col min="5" max="16384" width="9.140625" style="36"/>
  </cols>
  <sheetData>
    <row r="1" spans="1:4" ht="15" x14ac:dyDescent="0.25">
      <c r="A1" s="243" t="s">
        <v>39</v>
      </c>
      <c r="B1" s="243"/>
      <c r="C1" s="243"/>
      <c r="D1" s="243"/>
    </row>
    <row r="2" spans="1:4" ht="13.5" thickBot="1" x14ac:dyDescent="0.25"/>
    <row r="3" spans="1:4" s="42" customFormat="1" ht="51" x14ac:dyDescent="0.25">
      <c r="A3" s="39" t="s">
        <v>0</v>
      </c>
      <c r="B3" s="40" t="s">
        <v>38</v>
      </c>
      <c r="C3" s="40" t="s">
        <v>37</v>
      </c>
      <c r="D3" s="41" t="s">
        <v>36</v>
      </c>
    </row>
    <row r="4" spans="1:4" s="46" customFormat="1" x14ac:dyDescent="0.2">
      <c r="A4" s="43">
        <v>1</v>
      </c>
      <c r="B4" s="44">
        <v>2</v>
      </c>
      <c r="C4" s="44">
        <v>3</v>
      </c>
      <c r="D4" s="45">
        <v>4</v>
      </c>
    </row>
    <row r="5" spans="1:4" s="49" customFormat="1" x14ac:dyDescent="0.2">
      <c r="A5" s="47" t="s">
        <v>1</v>
      </c>
      <c r="B5" s="21"/>
      <c r="C5" s="21"/>
      <c r="D5" s="48"/>
    </row>
    <row r="6" spans="1:4" x14ac:dyDescent="0.2">
      <c r="A6" s="6" t="s">
        <v>2</v>
      </c>
      <c r="B6" s="2">
        <v>21764</v>
      </c>
      <c r="C6" s="2"/>
      <c r="D6" s="50"/>
    </row>
    <row r="7" spans="1:4" ht="38.25" x14ac:dyDescent="0.2">
      <c r="A7" s="51" t="s">
        <v>222</v>
      </c>
      <c r="B7" s="2"/>
      <c r="C7" s="2"/>
      <c r="D7" s="50"/>
    </row>
    <row r="8" spans="1:4" ht="18" customHeight="1" x14ac:dyDescent="0.2">
      <c r="A8" s="6" t="s">
        <v>224</v>
      </c>
      <c r="B8" s="2">
        <v>1000</v>
      </c>
      <c r="C8" s="2"/>
      <c r="D8" s="50" t="s">
        <v>309</v>
      </c>
    </row>
    <row r="9" spans="1:4" x14ac:dyDescent="0.2">
      <c r="A9" s="6" t="s">
        <v>310</v>
      </c>
      <c r="B9" s="2">
        <v>1440</v>
      </c>
      <c r="C9" s="2"/>
      <c r="D9" s="50"/>
    </row>
    <row r="10" spans="1:4" x14ac:dyDescent="0.2">
      <c r="A10" s="52" t="s">
        <v>329</v>
      </c>
      <c r="B10" s="12">
        <v>300</v>
      </c>
      <c r="C10" s="12"/>
      <c r="D10" s="53"/>
    </row>
    <row r="11" spans="1:4" x14ac:dyDescent="0.2">
      <c r="A11" s="52" t="s">
        <v>254</v>
      </c>
      <c r="B11" s="12">
        <f>10*50</f>
        <v>500</v>
      </c>
      <c r="C11" s="12"/>
      <c r="D11" s="53"/>
    </row>
    <row r="12" spans="1:4" ht="15.75" customHeight="1" thickBot="1" x14ac:dyDescent="0.25">
      <c r="A12" s="52" t="s">
        <v>8</v>
      </c>
      <c r="B12" s="12">
        <v>400</v>
      </c>
      <c r="C12" s="12"/>
      <c r="D12" s="53"/>
    </row>
    <row r="13" spans="1:4" ht="24" customHeight="1" x14ac:dyDescent="0.2">
      <c r="A13" s="54" t="s">
        <v>11</v>
      </c>
      <c r="B13" s="55"/>
      <c r="C13" s="56">
        <f>SUM(B6:B12)</f>
        <v>25404</v>
      </c>
      <c r="D13" s="57"/>
    </row>
    <row r="14" spans="1:4" s="49" customFormat="1" x14ac:dyDescent="0.2">
      <c r="A14" s="47" t="s">
        <v>6</v>
      </c>
      <c r="B14" s="21"/>
      <c r="C14" s="21"/>
      <c r="D14" s="48"/>
    </row>
    <row r="15" spans="1:4" ht="38.25" x14ac:dyDescent="0.2">
      <c r="A15" s="51" t="s">
        <v>223</v>
      </c>
      <c r="B15" s="2">
        <f>5876+270</f>
        <v>6146</v>
      </c>
      <c r="C15" s="2"/>
      <c r="D15" s="50"/>
    </row>
    <row r="16" spans="1:4" ht="26.25" customHeight="1" x14ac:dyDescent="0.2">
      <c r="A16" s="51" t="s">
        <v>7</v>
      </c>
      <c r="B16" s="2">
        <v>725</v>
      </c>
      <c r="C16" s="2"/>
      <c r="D16" s="50"/>
    </row>
    <row r="17" spans="1:4" ht="13.5" thickBot="1" x14ac:dyDescent="0.25">
      <c r="A17" s="52" t="s">
        <v>10</v>
      </c>
      <c r="B17" s="12">
        <v>108</v>
      </c>
      <c r="C17" s="12"/>
      <c r="D17" s="53"/>
    </row>
    <row r="18" spans="1:4" x14ac:dyDescent="0.2">
      <c r="A18" s="54" t="s">
        <v>12</v>
      </c>
      <c r="B18" s="55"/>
      <c r="C18" s="56">
        <f>SUM(B15:B17)</f>
        <v>6979</v>
      </c>
      <c r="D18" s="57"/>
    </row>
    <row r="19" spans="1:4" ht="18" customHeight="1" x14ac:dyDescent="0.2">
      <c r="A19" s="47" t="s">
        <v>9</v>
      </c>
      <c r="B19" s="2"/>
      <c r="C19" s="2"/>
      <c r="D19" s="50"/>
    </row>
    <row r="20" spans="1:4" x14ac:dyDescent="0.2">
      <c r="A20" s="6" t="s">
        <v>13</v>
      </c>
      <c r="B20" s="2">
        <v>20</v>
      </c>
      <c r="C20" s="2"/>
      <c r="D20" s="50" t="s">
        <v>311</v>
      </c>
    </row>
    <row r="21" spans="1:4" x14ac:dyDescent="0.2">
      <c r="A21" s="6" t="s">
        <v>14</v>
      </c>
      <c r="B21" s="2">
        <v>120</v>
      </c>
      <c r="C21" s="2"/>
      <c r="D21" s="50"/>
    </row>
    <row r="22" spans="1:4" x14ac:dyDescent="0.2">
      <c r="A22" s="6" t="s">
        <v>16</v>
      </c>
      <c r="B22" s="2">
        <v>870</v>
      </c>
      <c r="C22" s="2"/>
      <c r="D22" s="228" t="s">
        <v>318</v>
      </c>
    </row>
    <row r="23" spans="1:4" x14ac:dyDescent="0.2">
      <c r="A23" s="6" t="s">
        <v>17</v>
      </c>
      <c r="B23" s="2">
        <v>300</v>
      </c>
      <c r="C23" s="2"/>
      <c r="D23" s="50"/>
    </row>
    <row r="24" spans="1:4" s="49" customFormat="1" x14ac:dyDescent="0.2">
      <c r="A24" s="47" t="s">
        <v>28</v>
      </c>
      <c r="B24" s="21"/>
      <c r="C24" s="21">
        <f>SUM(B20:B23)</f>
        <v>1310</v>
      </c>
      <c r="D24" s="48"/>
    </row>
    <row r="25" spans="1:4" x14ac:dyDescent="0.2">
      <c r="A25" s="6" t="s">
        <v>18</v>
      </c>
      <c r="B25" s="2">
        <v>900</v>
      </c>
      <c r="C25" s="2"/>
      <c r="D25" s="50"/>
    </row>
    <row r="26" spans="1:4" x14ac:dyDescent="0.2">
      <c r="A26" s="6" t="s">
        <v>19</v>
      </c>
      <c r="B26" s="2">
        <v>60</v>
      </c>
      <c r="C26" s="2"/>
      <c r="D26" s="50"/>
    </row>
    <row r="27" spans="1:4" x14ac:dyDescent="0.2">
      <c r="A27" s="6" t="s">
        <v>20</v>
      </c>
      <c r="B27" s="2">
        <v>350</v>
      </c>
      <c r="C27" s="2"/>
      <c r="D27" s="50"/>
    </row>
    <row r="28" spans="1:4" x14ac:dyDescent="0.2">
      <c r="A28" s="6" t="s">
        <v>21</v>
      </c>
      <c r="B28" s="2">
        <v>70</v>
      </c>
      <c r="C28" s="2"/>
      <c r="D28" s="50"/>
    </row>
    <row r="29" spans="1:4" x14ac:dyDescent="0.2">
      <c r="A29" s="6" t="s">
        <v>22</v>
      </c>
      <c r="B29" s="2">
        <v>136</v>
      </c>
      <c r="C29" s="2"/>
      <c r="D29" s="50"/>
    </row>
    <row r="30" spans="1:4" x14ac:dyDescent="0.2">
      <c r="A30" s="6" t="s">
        <v>23</v>
      </c>
      <c r="B30" s="2">
        <v>100</v>
      </c>
      <c r="C30" s="2"/>
      <c r="D30" s="50"/>
    </row>
    <row r="31" spans="1:4" x14ac:dyDescent="0.2">
      <c r="A31" s="6" t="s">
        <v>24</v>
      </c>
      <c r="B31" s="2">
        <v>1600</v>
      </c>
      <c r="C31" s="2"/>
      <c r="D31" s="50" t="s">
        <v>312</v>
      </c>
    </row>
    <row r="32" spans="1:4" x14ac:dyDescent="0.2">
      <c r="A32" s="6" t="s">
        <v>25</v>
      </c>
      <c r="B32" s="2">
        <v>1300</v>
      </c>
      <c r="C32" s="2"/>
      <c r="D32" s="50"/>
    </row>
    <row r="33" spans="1:4" x14ac:dyDescent="0.2">
      <c r="A33" s="6" t="s">
        <v>26</v>
      </c>
      <c r="B33" s="2">
        <v>600</v>
      </c>
      <c r="C33" s="2"/>
      <c r="D33" s="233" t="s">
        <v>313</v>
      </c>
    </row>
    <row r="34" spans="1:4" s="49" customFormat="1" x14ac:dyDescent="0.2">
      <c r="A34" s="47" t="s">
        <v>27</v>
      </c>
      <c r="B34" s="21"/>
      <c r="C34" s="21">
        <f>SUM(B25:B33)</f>
        <v>5116</v>
      </c>
      <c r="D34" s="48"/>
    </row>
    <row r="35" spans="1:4" x14ac:dyDescent="0.2">
      <c r="A35" s="6" t="s">
        <v>29</v>
      </c>
      <c r="B35" s="2">
        <v>2068</v>
      </c>
      <c r="C35" s="2"/>
      <c r="D35" s="50"/>
    </row>
    <row r="36" spans="1:4" x14ac:dyDescent="0.2">
      <c r="A36" s="6" t="s">
        <v>30</v>
      </c>
      <c r="B36" s="2">
        <v>1500</v>
      </c>
      <c r="C36" s="2"/>
      <c r="D36" s="228" t="s">
        <v>314</v>
      </c>
    </row>
    <row r="37" spans="1:4" x14ac:dyDescent="0.2">
      <c r="A37" s="6" t="s">
        <v>31</v>
      </c>
      <c r="B37" s="2">
        <v>100</v>
      </c>
      <c r="C37" s="2"/>
      <c r="D37" s="228" t="s">
        <v>315</v>
      </c>
    </row>
    <row r="38" spans="1:4" x14ac:dyDescent="0.2">
      <c r="A38" s="6" t="s">
        <v>32</v>
      </c>
      <c r="B38" s="2">
        <v>1800</v>
      </c>
      <c r="C38" s="2"/>
      <c r="D38" s="233" t="s">
        <v>317</v>
      </c>
    </row>
    <row r="39" spans="1:4" x14ac:dyDescent="0.2">
      <c r="A39" s="47" t="s">
        <v>33</v>
      </c>
      <c r="B39" s="21"/>
      <c r="C39" s="21">
        <f>SUM(B35:B38)</f>
        <v>5468</v>
      </c>
      <c r="D39" s="50"/>
    </row>
    <row r="40" spans="1:4" ht="13.5" thickBot="1" x14ac:dyDescent="0.25">
      <c r="A40" s="52" t="s">
        <v>34</v>
      </c>
      <c r="B40" s="12">
        <v>300</v>
      </c>
      <c r="C40" s="58">
        <f>B40</f>
        <v>300</v>
      </c>
      <c r="D40" s="227" t="s">
        <v>316</v>
      </c>
    </row>
    <row r="41" spans="1:4" ht="19.5" customHeight="1" x14ac:dyDescent="0.2">
      <c r="A41" s="54" t="s">
        <v>35</v>
      </c>
      <c r="B41" s="55"/>
      <c r="C41" s="56">
        <f>C24+C34+C39+C40</f>
        <v>12194</v>
      </c>
      <c r="D41" s="57"/>
    </row>
    <row r="42" spans="1:4" ht="25.5" x14ac:dyDescent="0.2">
      <c r="A42" s="59" t="s">
        <v>40</v>
      </c>
      <c r="B42" s="2"/>
      <c r="C42" s="2"/>
      <c r="D42" s="50"/>
    </row>
    <row r="43" spans="1:4" x14ac:dyDescent="0.2">
      <c r="A43" s="59" t="s">
        <v>41</v>
      </c>
      <c r="B43" s="2"/>
      <c r="C43" s="2"/>
      <c r="D43" s="50"/>
    </row>
    <row r="44" spans="1:4" ht="24.75" customHeight="1" x14ac:dyDescent="0.2">
      <c r="A44" s="51" t="s">
        <v>43</v>
      </c>
      <c r="B44" s="2">
        <v>2314</v>
      </c>
      <c r="C44" s="2"/>
      <c r="D44" s="50"/>
    </row>
    <row r="45" spans="1:4" x14ac:dyDescent="0.2">
      <c r="A45" s="51" t="s">
        <v>255</v>
      </c>
      <c r="B45" s="2">
        <v>155</v>
      </c>
      <c r="C45" s="2"/>
      <c r="D45" s="50"/>
    </row>
    <row r="46" spans="1:4" ht="15.75" customHeight="1" x14ac:dyDescent="0.2">
      <c r="A46" s="51" t="s">
        <v>42</v>
      </c>
      <c r="B46" s="2">
        <v>850</v>
      </c>
      <c r="C46" s="2"/>
      <c r="D46" s="50"/>
    </row>
    <row r="47" spans="1:4" ht="26.25" thickBot="1" x14ac:dyDescent="0.25">
      <c r="A47" s="60" t="s">
        <v>45</v>
      </c>
      <c r="B47" s="61"/>
      <c r="C47" s="62">
        <f>SUM(B44:B46)</f>
        <v>3319</v>
      </c>
      <c r="D47" s="63"/>
    </row>
    <row r="48" spans="1:4" ht="20.25" customHeight="1" thickBot="1" x14ac:dyDescent="0.25">
      <c r="A48" s="64" t="s">
        <v>46</v>
      </c>
      <c r="B48" s="65"/>
      <c r="C48" s="66">
        <f>C47+C41+C18+C13</f>
        <v>47896</v>
      </c>
      <c r="D48" s="67"/>
    </row>
    <row r="49" spans="1:4" ht="13.5" thickTop="1" x14ac:dyDescent="0.2"/>
    <row r="50" spans="1:4" ht="13.5" thickBot="1" x14ac:dyDescent="0.25"/>
    <row r="51" spans="1:4" s="42" customFormat="1" ht="51" x14ac:dyDescent="0.25">
      <c r="A51" s="39" t="s">
        <v>47</v>
      </c>
      <c r="B51" s="40" t="s">
        <v>38</v>
      </c>
      <c r="C51" s="40" t="s">
        <v>37</v>
      </c>
      <c r="D51" s="41" t="s">
        <v>36</v>
      </c>
    </row>
    <row r="52" spans="1:4" s="46" customFormat="1" x14ac:dyDescent="0.2">
      <c r="A52" s="43">
        <v>1</v>
      </c>
      <c r="B52" s="44">
        <v>2</v>
      </c>
      <c r="C52" s="44">
        <v>3</v>
      </c>
      <c r="D52" s="45">
        <v>4</v>
      </c>
    </row>
    <row r="53" spans="1:4" x14ac:dyDescent="0.2">
      <c r="A53" s="6" t="s">
        <v>48</v>
      </c>
      <c r="B53" s="2">
        <v>170</v>
      </c>
      <c r="C53" s="2"/>
      <c r="D53" s="50"/>
    </row>
    <row r="54" spans="1:4" x14ac:dyDescent="0.2">
      <c r="A54" s="6" t="s">
        <v>49</v>
      </c>
      <c r="B54" s="2">
        <v>70</v>
      </c>
      <c r="C54" s="2"/>
      <c r="D54" s="50"/>
    </row>
    <row r="55" spans="1:4" ht="13.5" thickBot="1" x14ac:dyDescent="0.25">
      <c r="A55" s="68" t="s">
        <v>50</v>
      </c>
      <c r="B55" s="69">
        <f>C48-B53-B54</f>
        <v>47656</v>
      </c>
      <c r="C55" s="69"/>
      <c r="D55" s="70"/>
    </row>
    <row r="56" spans="1:4" ht="30.75" customHeight="1" thickBot="1" x14ac:dyDescent="0.25">
      <c r="A56" s="64" t="s">
        <v>51</v>
      </c>
      <c r="B56" s="65"/>
      <c r="C56" s="66">
        <f>B53+B54+B55</f>
        <v>47896</v>
      </c>
      <c r="D56" s="67"/>
    </row>
    <row r="57" spans="1:4" ht="13.5" thickTop="1" x14ac:dyDescent="0.2"/>
    <row r="58" spans="1:4" x14ac:dyDescent="0.2">
      <c r="A58" s="36" t="s">
        <v>52</v>
      </c>
    </row>
    <row r="59" spans="1:4" x14ac:dyDescent="0.2">
      <c r="A59" s="36" t="s">
        <v>53</v>
      </c>
    </row>
    <row r="75" spans="1:1" x14ac:dyDescent="0.2">
      <c r="A75" s="71"/>
    </row>
    <row r="76" spans="1:1" x14ac:dyDescent="0.2">
      <c r="A76" s="72"/>
    </row>
    <row r="77" spans="1:1" x14ac:dyDescent="0.2">
      <c r="A77" s="72"/>
    </row>
    <row r="78" spans="1:1" x14ac:dyDescent="0.2">
      <c r="A78" s="71"/>
    </row>
  </sheetData>
  <mergeCells count="1">
    <mergeCell ref="A1:D1"/>
  </mergeCells>
  <pageMargins left="0.31496062992125984" right="0.31496062992125984" top="0.55118110236220474" bottom="0.55118110236220474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topLeftCell="A31" workbookViewId="0">
      <selection activeCell="A9" sqref="A9"/>
    </sheetView>
  </sheetViews>
  <sheetFormatPr defaultRowHeight="12.75" x14ac:dyDescent="0.25"/>
  <cols>
    <col min="1" max="1" width="42.85546875" style="7" customWidth="1"/>
    <col min="2" max="2" width="15" style="102" customWidth="1"/>
    <col min="3" max="3" width="10.85546875" style="102" customWidth="1"/>
    <col min="4" max="4" width="22.28515625" style="7" customWidth="1"/>
    <col min="5" max="16384" width="9.140625" style="7"/>
  </cols>
  <sheetData>
    <row r="2" spans="1:4" ht="15" x14ac:dyDescent="0.25">
      <c r="A2" s="244" t="s">
        <v>54</v>
      </c>
      <c r="B2" s="244"/>
      <c r="C2" s="244"/>
      <c r="D2" s="244"/>
    </row>
    <row r="3" spans="1:4" ht="13.5" thickBot="1" x14ac:dyDescent="0.3">
      <c r="A3" s="42"/>
      <c r="B3" s="42"/>
      <c r="C3" s="42"/>
      <c r="D3" s="42"/>
    </row>
    <row r="4" spans="1:4" s="42" customFormat="1" ht="38.25" x14ac:dyDescent="0.25">
      <c r="A4" s="39" t="s">
        <v>0</v>
      </c>
      <c r="B4" s="40" t="s">
        <v>38</v>
      </c>
      <c r="C4" s="40" t="s">
        <v>37</v>
      </c>
      <c r="D4" s="41" t="s">
        <v>36</v>
      </c>
    </row>
    <row r="5" spans="1:4" s="42" customFormat="1" x14ac:dyDescent="0.25">
      <c r="A5" s="73">
        <v>1</v>
      </c>
      <c r="B5" s="74">
        <v>2</v>
      </c>
      <c r="C5" s="74">
        <v>3</v>
      </c>
      <c r="D5" s="75">
        <v>4</v>
      </c>
    </row>
    <row r="6" spans="1:4" s="42" customFormat="1" x14ac:dyDescent="0.25">
      <c r="A6" s="76" t="s">
        <v>1</v>
      </c>
      <c r="B6" s="77"/>
      <c r="C6" s="77"/>
      <c r="D6" s="78"/>
    </row>
    <row r="7" spans="1:4" x14ac:dyDescent="0.25">
      <c r="A7" s="32" t="s">
        <v>2</v>
      </c>
      <c r="B7" s="79">
        <v>34346</v>
      </c>
      <c r="C7" s="79"/>
      <c r="D7" s="80"/>
    </row>
    <row r="8" spans="1:4" x14ac:dyDescent="0.25">
      <c r="A8" s="32" t="s">
        <v>332</v>
      </c>
      <c r="B8" s="79">
        <v>2522</v>
      </c>
      <c r="C8" s="79"/>
      <c r="D8" s="80"/>
    </row>
    <row r="9" spans="1:4" ht="13.5" thickBot="1" x14ac:dyDescent="0.3">
      <c r="A9" s="81" t="s">
        <v>143</v>
      </c>
      <c r="B9" s="79">
        <v>1533</v>
      </c>
      <c r="C9" s="79"/>
      <c r="D9" s="80" t="s">
        <v>169</v>
      </c>
    </row>
    <row r="10" spans="1:4" ht="24" customHeight="1" x14ac:dyDescent="0.25">
      <c r="A10" s="82" t="s">
        <v>11</v>
      </c>
      <c r="B10" s="83"/>
      <c r="C10" s="84">
        <f>SUM(B7:B9)</f>
        <v>38401</v>
      </c>
      <c r="D10" s="85"/>
    </row>
    <row r="11" spans="1:4" s="42" customFormat="1" x14ac:dyDescent="0.25">
      <c r="A11" s="76" t="s">
        <v>6</v>
      </c>
      <c r="B11" s="77"/>
      <c r="C11" s="77"/>
      <c r="D11" s="78"/>
    </row>
    <row r="12" spans="1:4" x14ac:dyDescent="0.25">
      <c r="A12" s="81" t="s">
        <v>79</v>
      </c>
      <c r="B12" s="79">
        <f>9274+(B9*0.27)</f>
        <v>9687.91</v>
      </c>
      <c r="C12" s="79"/>
      <c r="D12" s="80"/>
    </row>
    <row r="13" spans="1:4" ht="32.25" customHeight="1" thickBot="1" x14ac:dyDescent="0.3">
      <c r="A13" s="81" t="s">
        <v>7</v>
      </c>
      <c r="B13" s="79">
        <v>787</v>
      </c>
      <c r="C13" s="79"/>
      <c r="D13" s="80"/>
    </row>
    <row r="14" spans="1:4" x14ac:dyDescent="0.25">
      <c r="A14" s="82" t="s">
        <v>12</v>
      </c>
      <c r="B14" s="83"/>
      <c r="C14" s="84">
        <f>SUM(B12:B13)</f>
        <v>10474.91</v>
      </c>
      <c r="D14" s="85"/>
    </row>
    <row r="15" spans="1:4" ht="21.75" customHeight="1" x14ac:dyDescent="0.25">
      <c r="A15" s="76" t="s">
        <v>9</v>
      </c>
      <c r="B15" s="79"/>
      <c r="C15" s="79"/>
      <c r="D15" s="80"/>
    </row>
    <row r="16" spans="1:4" x14ac:dyDescent="0.25">
      <c r="A16" s="32" t="s">
        <v>13</v>
      </c>
      <c r="B16" s="79">
        <f>100/1.27</f>
        <v>78.740157480314963</v>
      </c>
      <c r="C16" s="79"/>
      <c r="D16" s="80"/>
    </row>
    <row r="17" spans="1:4" x14ac:dyDescent="0.25">
      <c r="A17" s="32" t="s">
        <v>14</v>
      </c>
      <c r="B17" s="79"/>
      <c r="C17" s="79"/>
      <c r="D17" s="80"/>
    </row>
    <row r="18" spans="1:4" x14ac:dyDescent="0.25">
      <c r="A18" s="32" t="s">
        <v>15</v>
      </c>
      <c r="B18" s="79">
        <v>390</v>
      </c>
      <c r="C18" s="79"/>
      <c r="D18" s="80"/>
    </row>
    <row r="19" spans="1:4" x14ac:dyDescent="0.25">
      <c r="A19" s="32" t="s">
        <v>16</v>
      </c>
      <c r="B19" s="79"/>
      <c r="C19" s="79"/>
      <c r="D19" s="80"/>
    </row>
    <row r="20" spans="1:4" x14ac:dyDescent="0.25">
      <c r="A20" s="32" t="s">
        <v>170</v>
      </c>
      <c r="B20" s="79">
        <f>100/1.27</f>
        <v>78.740157480314963</v>
      </c>
      <c r="C20" s="79"/>
      <c r="D20" s="80"/>
    </row>
    <row r="21" spans="1:4" s="42" customFormat="1" x14ac:dyDescent="0.25">
      <c r="A21" s="76" t="s">
        <v>28</v>
      </c>
      <c r="B21" s="77"/>
      <c r="C21" s="77">
        <f>SUM(B16:B20)</f>
        <v>547.48031496062993</v>
      </c>
      <c r="D21" s="78"/>
    </row>
    <row r="22" spans="1:4" x14ac:dyDescent="0.25">
      <c r="A22" s="32" t="s">
        <v>18</v>
      </c>
      <c r="B22" s="79">
        <f>30/1.27</f>
        <v>23.622047244094489</v>
      </c>
      <c r="C22" s="79"/>
      <c r="D22" s="80"/>
    </row>
    <row r="23" spans="1:4" x14ac:dyDescent="0.25">
      <c r="A23" s="32" t="s">
        <v>19</v>
      </c>
      <c r="B23" s="79"/>
      <c r="C23" s="79"/>
      <c r="D23" s="80"/>
    </row>
    <row r="24" spans="1:4" x14ac:dyDescent="0.25">
      <c r="A24" s="32" t="s">
        <v>97</v>
      </c>
      <c r="B24" s="79">
        <f>2600/1.27</f>
        <v>2047.2440944881889</v>
      </c>
      <c r="C24" s="79"/>
      <c r="D24" s="80"/>
    </row>
    <row r="25" spans="1:4" x14ac:dyDescent="0.25">
      <c r="A25" s="32" t="s">
        <v>20</v>
      </c>
      <c r="B25" s="79">
        <f>500/1.27</f>
        <v>393.70078740157481</v>
      </c>
      <c r="C25" s="79"/>
      <c r="D25" s="80"/>
    </row>
    <row r="26" spans="1:4" x14ac:dyDescent="0.25">
      <c r="A26" s="32" t="s">
        <v>21</v>
      </c>
      <c r="B26" s="79">
        <f>400/1.27</f>
        <v>314.96062992125985</v>
      </c>
      <c r="C26" s="79"/>
      <c r="D26" s="80"/>
    </row>
    <row r="27" spans="1:4" x14ac:dyDescent="0.25">
      <c r="A27" s="32" t="s">
        <v>22</v>
      </c>
      <c r="B27" s="79">
        <f>100/1.27</f>
        <v>78.740157480314963</v>
      </c>
      <c r="C27" s="79"/>
      <c r="D27" s="80"/>
    </row>
    <row r="28" spans="1:4" x14ac:dyDescent="0.25">
      <c r="A28" s="32" t="s">
        <v>171</v>
      </c>
      <c r="B28" s="79">
        <f>200/1.27</f>
        <v>157.48031496062993</v>
      </c>
      <c r="C28" s="79"/>
      <c r="D28" s="234" t="s">
        <v>172</v>
      </c>
    </row>
    <row r="29" spans="1:4" x14ac:dyDescent="0.25">
      <c r="A29" s="32" t="s">
        <v>174</v>
      </c>
      <c r="B29" s="79">
        <f>80/1.27</f>
        <v>62.99212598425197</v>
      </c>
      <c r="C29" s="79"/>
      <c r="D29" s="234" t="s">
        <v>173</v>
      </c>
    </row>
    <row r="30" spans="1:4" x14ac:dyDescent="0.25">
      <c r="A30" s="32" t="s">
        <v>25</v>
      </c>
      <c r="B30" s="79">
        <v>40</v>
      </c>
      <c r="C30" s="79"/>
      <c r="D30" s="234"/>
    </row>
    <row r="31" spans="1:4" x14ac:dyDescent="0.25">
      <c r="A31" s="32" t="s">
        <v>26</v>
      </c>
      <c r="B31" s="79">
        <v>150</v>
      </c>
      <c r="C31" s="79"/>
      <c r="D31" s="234"/>
    </row>
    <row r="32" spans="1:4" s="42" customFormat="1" x14ac:dyDescent="0.25">
      <c r="A32" s="76" t="s">
        <v>27</v>
      </c>
      <c r="B32" s="77"/>
      <c r="C32" s="77">
        <f>SUM(B22:B31)</f>
        <v>3268.7401574803152</v>
      </c>
      <c r="D32" s="235"/>
    </row>
    <row r="33" spans="1:4" x14ac:dyDescent="0.25">
      <c r="A33" s="32" t="s">
        <v>29</v>
      </c>
      <c r="B33" s="79">
        <f>(B16+B20+B22+B24+B25+B26+B27+B28+B29+B18)*0.27</f>
        <v>979.07952755905512</v>
      </c>
      <c r="C33" s="79"/>
      <c r="D33" s="234"/>
    </row>
    <row r="34" spans="1:4" x14ac:dyDescent="0.25">
      <c r="A34" s="32" t="s">
        <v>30</v>
      </c>
      <c r="B34" s="79">
        <v>100</v>
      </c>
      <c r="C34" s="79"/>
      <c r="D34" s="234"/>
    </row>
    <row r="35" spans="1:4" x14ac:dyDescent="0.25">
      <c r="A35" s="32" t="s">
        <v>31</v>
      </c>
      <c r="B35" s="79">
        <v>68</v>
      </c>
      <c r="C35" s="79"/>
      <c r="D35" s="234" t="s">
        <v>260</v>
      </c>
    </row>
    <row r="36" spans="1:4" x14ac:dyDescent="0.25">
      <c r="A36" s="32" t="s">
        <v>32</v>
      </c>
      <c r="B36" s="79">
        <v>32</v>
      </c>
      <c r="C36" s="79"/>
      <c r="D36" s="234" t="s">
        <v>175</v>
      </c>
    </row>
    <row r="37" spans="1:4" x14ac:dyDescent="0.25">
      <c r="A37" s="76" t="s">
        <v>33</v>
      </c>
      <c r="B37" s="77"/>
      <c r="C37" s="77">
        <f>SUM(B33:B36)</f>
        <v>1179.0795275590551</v>
      </c>
      <c r="D37" s="80"/>
    </row>
    <row r="38" spans="1:4" ht="13.5" thickBot="1" x14ac:dyDescent="0.3">
      <c r="A38" s="86" t="s">
        <v>34</v>
      </c>
      <c r="B38" s="87"/>
      <c r="C38" s="88">
        <f>B38</f>
        <v>0</v>
      </c>
      <c r="D38" s="89"/>
    </row>
    <row r="39" spans="1:4" ht="14.25" customHeight="1" thickBot="1" x14ac:dyDescent="0.3">
      <c r="A39" s="90" t="s">
        <v>35</v>
      </c>
      <c r="B39" s="91"/>
      <c r="C39" s="92">
        <f>C21+C32+C37+C38</f>
        <v>4995.3</v>
      </c>
      <c r="D39" s="93"/>
    </row>
    <row r="40" spans="1:4" ht="17.25" customHeight="1" thickBot="1" x14ac:dyDescent="0.3">
      <c r="A40" s="94" t="s">
        <v>46</v>
      </c>
      <c r="B40" s="95"/>
      <c r="C40" s="96">
        <f>C39+C14+C10</f>
        <v>53871.21</v>
      </c>
      <c r="D40" s="97"/>
    </row>
    <row r="41" spans="1:4" ht="11.25" customHeight="1" thickTop="1" x14ac:dyDescent="0.25">
      <c r="A41" s="98"/>
      <c r="B41" s="99"/>
      <c r="C41" s="100"/>
      <c r="D41" s="101"/>
    </row>
    <row r="42" spans="1:4" ht="3" customHeight="1" thickBot="1" x14ac:dyDescent="0.3"/>
    <row r="43" spans="1:4" s="42" customFormat="1" ht="58.5" customHeight="1" x14ac:dyDescent="0.25">
      <c r="A43" s="39" t="s">
        <v>47</v>
      </c>
      <c r="B43" s="40" t="s">
        <v>38</v>
      </c>
      <c r="C43" s="40" t="s">
        <v>37</v>
      </c>
      <c r="D43" s="41" t="s">
        <v>36</v>
      </c>
    </row>
    <row r="44" spans="1:4" s="42" customFormat="1" x14ac:dyDescent="0.25">
      <c r="A44" s="73">
        <v>1</v>
      </c>
      <c r="B44" s="74">
        <v>2</v>
      </c>
      <c r="C44" s="74">
        <v>3</v>
      </c>
      <c r="D44" s="75">
        <v>4</v>
      </c>
    </row>
    <row r="45" spans="1:4" ht="13.5" thickBot="1" x14ac:dyDescent="0.3">
      <c r="A45" s="103" t="s">
        <v>50</v>
      </c>
      <c r="B45" s="104">
        <f>C40</f>
        <v>53871.21</v>
      </c>
      <c r="C45" s="104"/>
      <c r="D45" s="105"/>
    </row>
    <row r="46" spans="1:4" ht="18.75" customHeight="1" thickBot="1" x14ac:dyDescent="0.3">
      <c r="A46" s="106" t="s">
        <v>51</v>
      </c>
      <c r="B46" s="95"/>
      <c r="C46" s="96">
        <f>B45</f>
        <v>53871.21</v>
      </c>
      <c r="D46" s="97"/>
    </row>
    <row r="47" spans="1:4" ht="13.5" thickTop="1" x14ac:dyDescent="0.25"/>
    <row r="48" spans="1:4" x14ac:dyDescent="0.25">
      <c r="A48" s="7" t="s">
        <v>52</v>
      </c>
    </row>
    <row r="49" spans="1:4" x14ac:dyDescent="0.25">
      <c r="A49" s="7" t="s">
        <v>176</v>
      </c>
    </row>
    <row r="50" spans="1:4" x14ac:dyDescent="0.25">
      <c r="A50" s="7" t="s">
        <v>177</v>
      </c>
    </row>
    <row r="52" spans="1:4" x14ac:dyDescent="0.25">
      <c r="A52" s="245" t="s">
        <v>261</v>
      </c>
      <c r="B52" s="245"/>
      <c r="C52" s="245"/>
      <c r="D52" s="245"/>
    </row>
  </sheetData>
  <mergeCells count="2">
    <mergeCell ref="A2:D2"/>
    <mergeCell ref="A52:D52"/>
  </mergeCells>
  <pageMargins left="0.11811023622047245" right="0.11811023622047245" top="0" bottom="0" header="0.31496062992125984" footer="0.31496062992125984"/>
  <pageSetup paperSize="9" orientation="portrait" r:id="rId1"/>
  <headerFooter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5"/>
  <sheetViews>
    <sheetView workbookViewId="0">
      <selection activeCell="B10" sqref="B10"/>
    </sheetView>
  </sheetViews>
  <sheetFormatPr defaultRowHeight="12.75" x14ac:dyDescent="0.2"/>
  <cols>
    <col min="1" max="1" width="42.85546875" style="36" customWidth="1"/>
    <col min="2" max="2" width="13" style="38" customWidth="1"/>
    <col min="3" max="3" width="10.85546875" style="38" customWidth="1"/>
    <col min="4" max="4" width="22.28515625" style="36" customWidth="1"/>
    <col min="5" max="16384" width="9.140625" style="36"/>
  </cols>
  <sheetData>
    <row r="2" spans="1:4" ht="15" x14ac:dyDescent="0.25">
      <c r="A2" s="243" t="s">
        <v>56</v>
      </c>
      <c r="B2" s="243"/>
      <c r="C2" s="243"/>
      <c r="D2" s="243"/>
    </row>
    <row r="3" spans="1:4" ht="13.5" thickBot="1" x14ac:dyDescent="0.25"/>
    <row r="4" spans="1:4" s="42" customFormat="1" ht="51" x14ac:dyDescent="0.25">
      <c r="A4" s="39" t="s">
        <v>0</v>
      </c>
      <c r="B4" s="40" t="s">
        <v>38</v>
      </c>
      <c r="C4" s="40" t="s">
        <v>37</v>
      </c>
      <c r="D4" s="41" t="s">
        <v>36</v>
      </c>
    </row>
    <row r="5" spans="1:4" s="46" customFormat="1" x14ac:dyDescent="0.2">
      <c r="A5" s="43">
        <v>1</v>
      </c>
      <c r="B5" s="44">
        <v>2</v>
      </c>
      <c r="C5" s="44">
        <v>3</v>
      </c>
      <c r="D5" s="45">
        <v>4</v>
      </c>
    </row>
    <row r="6" spans="1:4" s="49" customFormat="1" x14ac:dyDescent="0.2">
      <c r="A6" s="47" t="s">
        <v>1</v>
      </c>
      <c r="B6" s="21"/>
      <c r="C6" s="21"/>
      <c r="D6" s="48"/>
    </row>
    <row r="7" spans="1:4" x14ac:dyDescent="0.2">
      <c r="A7" s="6" t="s">
        <v>2</v>
      </c>
      <c r="B7" s="2">
        <v>1807</v>
      </c>
      <c r="C7" s="2"/>
      <c r="D7" s="50"/>
    </row>
    <row r="8" spans="1:4" ht="25.5" x14ac:dyDescent="0.2">
      <c r="A8" s="51" t="s">
        <v>57</v>
      </c>
      <c r="B8" s="2"/>
      <c r="C8" s="2"/>
      <c r="D8" s="50"/>
    </row>
    <row r="9" spans="1:4" ht="25.5" customHeight="1" thickBot="1" x14ac:dyDescent="0.25">
      <c r="A9" s="51" t="s">
        <v>333</v>
      </c>
      <c r="B9" s="2">
        <v>224</v>
      </c>
      <c r="C9" s="2"/>
      <c r="D9" s="50"/>
    </row>
    <row r="10" spans="1:4" x14ac:dyDescent="0.2">
      <c r="A10" s="54" t="s">
        <v>11</v>
      </c>
      <c r="B10" s="55"/>
      <c r="C10" s="56">
        <f>B7+B9</f>
        <v>2031</v>
      </c>
      <c r="D10" s="57"/>
    </row>
    <row r="11" spans="1:4" s="49" customFormat="1" x14ac:dyDescent="0.2">
      <c r="A11" s="47" t="s">
        <v>6</v>
      </c>
      <c r="B11" s="21"/>
      <c r="C11" s="21"/>
      <c r="D11" s="48"/>
    </row>
    <row r="12" spans="1:4" ht="25.5" x14ac:dyDescent="0.2">
      <c r="A12" s="51" t="s">
        <v>58</v>
      </c>
      <c r="B12" s="2">
        <f>B7*0.27</f>
        <v>487.89000000000004</v>
      </c>
      <c r="C12" s="2"/>
      <c r="D12" s="50"/>
    </row>
    <row r="13" spans="1:4" ht="26.25" thickBot="1" x14ac:dyDescent="0.25">
      <c r="A13" s="51" t="s">
        <v>7</v>
      </c>
      <c r="B13" s="2">
        <v>66</v>
      </c>
      <c r="C13" s="2"/>
      <c r="D13" s="50"/>
    </row>
    <row r="14" spans="1:4" x14ac:dyDescent="0.2">
      <c r="A14" s="54" t="s">
        <v>12</v>
      </c>
      <c r="B14" s="55"/>
      <c r="C14" s="56">
        <f>SUM(B12:B13)</f>
        <v>553.8900000000001</v>
      </c>
      <c r="D14" s="57"/>
    </row>
    <row r="15" spans="1:4" x14ac:dyDescent="0.2">
      <c r="A15" s="47" t="s">
        <v>9</v>
      </c>
      <c r="B15" s="2"/>
      <c r="C15" s="2"/>
      <c r="D15" s="50"/>
    </row>
    <row r="16" spans="1:4" x14ac:dyDescent="0.2">
      <c r="A16" s="6" t="s">
        <v>259</v>
      </c>
      <c r="B16" s="2">
        <v>957</v>
      </c>
      <c r="C16" s="2"/>
      <c r="D16" s="50"/>
    </row>
    <row r="17" spans="1:4" x14ac:dyDescent="0.2">
      <c r="A17" s="6" t="s">
        <v>59</v>
      </c>
      <c r="B17" s="2">
        <v>150</v>
      </c>
      <c r="C17" s="2"/>
      <c r="D17" s="50"/>
    </row>
    <row r="18" spans="1:4" x14ac:dyDescent="0.2">
      <c r="A18" s="6" t="s">
        <v>60</v>
      </c>
      <c r="B18" s="2">
        <v>50</v>
      </c>
      <c r="C18" s="2"/>
      <c r="D18" s="50"/>
    </row>
    <row r="19" spans="1:4" x14ac:dyDescent="0.2">
      <c r="A19" s="6" t="s">
        <v>14</v>
      </c>
      <c r="B19" s="2">
        <v>20</v>
      </c>
      <c r="C19" s="2"/>
      <c r="D19" s="50"/>
    </row>
    <row r="20" spans="1:4" s="49" customFormat="1" x14ac:dyDescent="0.2">
      <c r="A20" s="47" t="s">
        <v>28</v>
      </c>
      <c r="B20" s="21"/>
      <c r="C20" s="21">
        <f>SUM(B16:B19)</f>
        <v>1177</v>
      </c>
      <c r="D20" s="48"/>
    </row>
    <row r="21" spans="1:4" x14ac:dyDescent="0.2">
      <c r="A21" s="6" t="s">
        <v>22</v>
      </c>
      <c r="B21" s="2">
        <v>30</v>
      </c>
      <c r="C21" s="2"/>
      <c r="D21" s="50"/>
    </row>
    <row r="22" spans="1:4" x14ac:dyDescent="0.2">
      <c r="A22" s="6" t="s">
        <v>23</v>
      </c>
      <c r="B22" s="2">
        <v>20</v>
      </c>
      <c r="C22" s="2"/>
      <c r="D22" s="50"/>
    </row>
    <row r="23" spans="1:4" s="49" customFormat="1" x14ac:dyDescent="0.2">
      <c r="A23" s="47" t="s">
        <v>27</v>
      </c>
      <c r="B23" s="21"/>
      <c r="C23" s="21">
        <f>SUM(B21:B22)</f>
        <v>50</v>
      </c>
      <c r="D23" s="48"/>
    </row>
    <row r="24" spans="1:4" x14ac:dyDescent="0.2">
      <c r="A24" s="6" t="s">
        <v>29</v>
      </c>
      <c r="B24" s="2">
        <v>236</v>
      </c>
      <c r="C24" s="2"/>
      <c r="D24" s="50"/>
    </row>
    <row r="25" spans="1:4" ht="13.5" thickBot="1" x14ac:dyDescent="0.25">
      <c r="A25" s="107" t="s">
        <v>33</v>
      </c>
      <c r="B25" s="108"/>
      <c r="C25" s="108">
        <f>SUM(B24:B24)</f>
        <v>236</v>
      </c>
      <c r="D25" s="70"/>
    </row>
    <row r="26" spans="1:4" ht="13.5" thickBot="1" x14ac:dyDescent="0.25">
      <c r="A26" s="109" t="s">
        <v>35</v>
      </c>
      <c r="B26" s="110"/>
      <c r="C26" s="111">
        <f>C25+C23+C20</f>
        <v>1463</v>
      </c>
      <c r="D26" s="112"/>
    </row>
    <row r="27" spans="1:4" ht="19.5" customHeight="1" thickTop="1" thickBot="1" x14ac:dyDescent="0.25">
      <c r="A27" s="64" t="s">
        <v>46</v>
      </c>
      <c r="B27" s="65"/>
      <c r="C27" s="66">
        <f>C26+C14+C10</f>
        <v>4047.8900000000003</v>
      </c>
      <c r="D27" s="67"/>
    </row>
    <row r="28" spans="1:4" ht="13.5" thickTop="1" x14ac:dyDescent="0.2"/>
    <row r="29" spans="1:4" ht="13.5" thickBot="1" x14ac:dyDescent="0.25"/>
    <row r="30" spans="1:4" s="42" customFormat="1" ht="51" x14ac:dyDescent="0.25">
      <c r="A30" s="39" t="s">
        <v>47</v>
      </c>
      <c r="B30" s="40" t="s">
        <v>38</v>
      </c>
      <c r="C30" s="40" t="s">
        <v>37</v>
      </c>
      <c r="D30" s="41" t="s">
        <v>36</v>
      </c>
    </row>
    <row r="31" spans="1:4" s="46" customFormat="1" x14ac:dyDescent="0.2">
      <c r="A31" s="43">
        <v>1</v>
      </c>
      <c r="B31" s="44">
        <v>2</v>
      </c>
      <c r="C31" s="44">
        <v>3</v>
      </c>
      <c r="D31" s="45">
        <v>4</v>
      </c>
    </row>
    <row r="32" spans="1:4" ht="21.75" customHeight="1" thickBot="1" x14ac:dyDescent="0.25">
      <c r="A32" s="68" t="s">
        <v>50</v>
      </c>
      <c r="B32" s="69">
        <f>C27</f>
        <v>4047.8900000000003</v>
      </c>
      <c r="C32" s="69"/>
      <c r="D32" s="70"/>
    </row>
    <row r="33" spans="1:4" ht="13.5" thickBot="1" x14ac:dyDescent="0.25">
      <c r="A33" s="64" t="s">
        <v>51</v>
      </c>
      <c r="B33" s="65"/>
      <c r="C33" s="66">
        <f>B32</f>
        <v>4047.8900000000003</v>
      </c>
      <c r="D33" s="67"/>
    </row>
    <row r="34" spans="1:4" ht="13.5" thickTop="1" x14ac:dyDescent="0.2"/>
    <row r="35" spans="1:4" x14ac:dyDescent="0.2">
      <c r="A35" s="36" t="s">
        <v>52</v>
      </c>
    </row>
    <row r="36" spans="1:4" x14ac:dyDescent="0.2">
      <c r="A36" s="36" t="s">
        <v>61</v>
      </c>
    </row>
    <row r="38" spans="1:4" x14ac:dyDescent="0.2">
      <c r="A38" s="245" t="s">
        <v>258</v>
      </c>
      <c r="B38" s="245"/>
      <c r="C38" s="245"/>
      <c r="D38" s="245"/>
    </row>
    <row r="52" spans="1:1" x14ac:dyDescent="0.2">
      <c r="A52" s="71"/>
    </row>
    <row r="53" spans="1:1" x14ac:dyDescent="0.2">
      <c r="A53" s="72"/>
    </row>
    <row r="54" spans="1:1" x14ac:dyDescent="0.2">
      <c r="A54" s="72"/>
    </row>
    <row r="55" spans="1:1" x14ac:dyDescent="0.2">
      <c r="A55" s="71"/>
    </row>
  </sheetData>
  <mergeCells count="2">
    <mergeCell ref="A2:D2"/>
    <mergeCell ref="A38:D38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6"/>
  <sheetViews>
    <sheetView view="pageLayout" topLeftCell="A97" zoomScaleNormal="100" workbookViewId="0">
      <selection activeCell="C91" sqref="C91"/>
    </sheetView>
  </sheetViews>
  <sheetFormatPr defaultRowHeight="12.75" x14ac:dyDescent="0.2"/>
  <cols>
    <col min="1" max="1" width="42.85546875" style="36" customWidth="1"/>
    <col min="2" max="2" width="13" style="38" customWidth="1"/>
    <col min="3" max="3" width="10.85546875" style="38" customWidth="1"/>
    <col min="4" max="4" width="22.28515625" style="36" customWidth="1"/>
    <col min="5" max="6" width="9.140625" style="36"/>
    <col min="7" max="7" width="11.85546875" style="36" customWidth="1"/>
    <col min="8" max="8" width="9.140625" style="36"/>
    <col min="9" max="9" width="10" style="36" customWidth="1"/>
    <col min="10" max="10" width="8.85546875" style="36" customWidth="1"/>
    <col min="11" max="11" width="10" style="36" customWidth="1"/>
    <col min="12" max="12" width="8.140625" style="36" customWidth="1"/>
    <col min="13" max="13" width="7.7109375" style="36" customWidth="1"/>
    <col min="14" max="14" width="9.28515625" style="36" customWidth="1"/>
    <col min="15" max="15" width="11.5703125" style="36" customWidth="1"/>
    <col min="16" max="16384" width="9.140625" style="36"/>
  </cols>
  <sheetData>
    <row r="2" spans="1:4" ht="15" x14ac:dyDescent="0.25">
      <c r="A2" s="243" t="s">
        <v>55</v>
      </c>
      <c r="B2" s="243"/>
      <c r="C2" s="243"/>
      <c r="D2" s="243"/>
    </row>
    <row r="3" spans="1:4" x14ac:dyDescent="0.2">
      <c r="A3" s="46"/>
      <c r="B3" s="46"/>
      <c r="C3" s="46"/>
      <c r="D3" s="46"/>
    </row>
    <row r="4" spans="1:4" ht="13.5" thickBot="1" x14ac:dyDescent="0.25">
      <c r="A4" s="36" t="s">
        <v>62</v>
      </c>
    </row>
    <row r="5" spans="1:4" s="42" customFormat="1" ht="43.5" customHeight="1" x14ac:dyDescent="0.25">
      <c r="A5" s="39" t="s">
        <v>0</v>
      </c>
      <c r="B5" s="40" t="s">
        <v>38</v>
      </c>
      <c r="C5" s="40" t="s">
        <v>37</v>
      </c>
      <c r="D5" s="41" t="s">
        <v>36</v>
      </c>
    </row>
    <row r="6" spans="1:4" s="46" customFormat="1" x14ac:dyDescent="0.2">
      <c r="A6" s="43">
        <v>1</v>
      </c>
      <c r="B6" s="44">
        <v>2</v>
      </c>
      <c r="C6" s="44">
        <v>3</v>
      </c>
      <c r="D6" s="45">
        <v>4</v>
      </c>
    </row>
    <row r="7" spans="1:4" s="49" customFormat="1" x14ac:dyDescent="0.2">
      <c r="A7" s="47" t="s">
        <v>1</v>
      </c>
      <c r="B7" s="21"/>
      <c r="C7" s="21"/>
      <c r="D7" s="48"/>
    </row>
    <row r="8" spans="1:4" ht="24" customHeight="1" x14ac:dyDescent="0.2">
      <c r="A8" s="51" t="s">
        <v>196</v>
      </c>
      <c r="B8" s="2">
        <v>5386</v>
      </c>
      <c r="C8" s="2"/>
      <c r="D8" s="50"/>
    </row>
    <row r="9" spans="1:4" x14ac:dyDescent="0.2">
      <c r="A9" s="6" t="s">
        <v>3</v>
      </c>
      <c r="B9" s="2">
        <v>144</v>
      </c>
      <c r="C9" s="2"/>
      <c r="D9" s="50"/>
    </row>
    <row r="10" spans="1:4" x14ac:dyDescent="0.2">
      <c r="A10" s="6" t="s">
        <v>256</v>
      </c>
      <c r="B10" s="2">
        <v>30</v>
      </c>
      <c r="C10" s="2"/>
      <c r="D10" s="50"/>
    </row>
    <row r="11" spans="1:4" ht="17.25" customHeight="1" x14ac:dyDescent="0.2">
      <c r="A11" s="6" t="s">
        <v>4</v>
      </c>
      <c r="B11" s="2">
        <v>808</v>
      </c>
      <c r="C11" s="2"/>
      <c r="D11" s="50"/>
    </row>
    <row r="12" spans="1:4" ht="15.75" customHeight="1" thickBot="1" x14ac:dyDescent="0.25">
      <c r="A12" s="6" t="s">
        <v>5</v>
      </c>
      <c r="B12" s="2">
        <v>3000</v>
      </c>
      <c r="C12" s="2"/>
      <c r="D12" s="50"/>
    </row>
    <row r="13" spans="1:4" ht="17.25" customHeight="1" x14ac:dyDescent="0.2">
      <c r="A13" s="54" t="s">
        <v>11</v>
      </c>
      <c r="B13" s="55"/>
      <c r="C13" s="56">
        <f>B8+B9+B11+B12+B10</f>
        <v>9368</v>
      </c>
      <c r="D13" s="57"/>
    </row>
    <row r="14" spans="1:4" s="49" customFormat="1" x14ac:dyDescent="0.2">
      <c r="A14" s="47" t="s">
        <v>6</v>
      </c>
      <c r="B14" s="21"/>
      <c r="C14" s="21"/>
      <c r="D14" s="48"/>
    </row>
    <row r="15" spans="1:4" ht="27.75" customHeight="1" x14ac:dyDescent="0.2">
      <c r="A15" s="51" t="s">
        <v>63</v>
      </c>
      <c r="B15" s="2">
        <v>2264</v>
      </c>
      <c r="C15" s="2"/>
      <c r="D15" s="50"/>
    </row>
    <row r="16" spans="1:4" ht="25.5" customHeight="1" thickBot="1" x14ac:dyDescent="0.25">
      <c r="A16" s="51" t="s">
        <v>7</v>
      </c>
      <c r="B16" s="2">
        <v>75</v>
      </c>
      <c r="C16" s="2"/>
      <c r="D16" s="50"/>
    </row>
    <row r="17" spans="1:4" x14ac:dyDescent="0.2">
      <c r="A17" s="54" t="s">
        <v>12</v>
      </c>
      <c r="B17" s="55"/>
      <c r="C17" s="56">
        <f>SUM(B15:B16)</f>
        <v>2339</v>
      </c>
      <c r="D17" s="57"/>
    </row>
    <row r="18" spans="1:4" ht="15.75" customHeight="1" x14ac:dyDescent="0.2">
      <c r="A18" s="47" t="s">
        <v>9</v>
      </c>
      <c r="B18" s="2"/>
      <c r="C18" s="2"/>
      <c r="D18" s="50"/>
    </row>
    <row r="19" spans="1:4" ht="45" customHeight="1" x14ac:dyDescent="0.2">
      <c r="A19" s="230" t="s">
        <v>306</v>
      </c>
      <c r="B19" s="231">
        <v>700</v>
      </c>
      <c r="C19" s="2"/>
      <c r="D19" s="229" t="s">
        <v>308</v>
      </c>
    </row>
    <row r="20" spans="1:4" x14ac:dyDescent="0.2">
      <c r="A20" s="6" t="s">
        <v>25</v>
      </c>
      <c r="B20" s="2">
        <v>500</v>
      </c>
      <c r="C20" s="2"/>
      <c r="D20" s="50"/>
    </row>
    <row r="21" spans="1:4" s="49" customFormat="1" x14ac:dyDescent="0.2">
      <c r="A21" s="47" t="s">
        <v>27</v>
      </c>
      <c r="B21" s="21"/>
      <c r="C21" s="21">
        <f>SUM(B19:B20)</f>
        <v>1200</v>
      </c>
      <c r="D21" s="48"/>
    </row>
    <row r="22" spans="1:4" x14ac:dyDescent="0.2">
      <c r="A22" s="6" t="s">
        <v>29</v>
      </c>
      <c r="B22" s="2">
        <v>163</v>
      </c>
      <c r="C22" s="2"/>
      <c r="D22" s="50"/>
    </row>
    <row r="23" spans="1:4" x14ac:dyDescent="0.2">
      <c r="A23" s="47" t="s">
        <v>33</v>
      </c>
      <c r="B23" s="21"/>
      <c r="C23" s="21">
        <f>SUM(B22:B22)</f>
        <v>163</v>
      </c>
      <c r="D23" s="50"/>
    </row>
    <row r="24" spans="1:4" x14ac:dyDescent="0.2">
      <c r="A24" s="52" t="s">
        <v>65</v>
      </c>
      <c r="B24" s="58">
        <v>500</v>
      </c>
      <c r="C24" s="58"/>
      <c r="D24" s="227" t="s">
        <v>307</v>
      </c>
    </row>
    <row r="25" spans="1:4" x14ac:dyDescent="0.2">
      <c r="A25" s="47" t="s">
        <v>66</v>
      </c>
      <c r="B25" s="2"/>
      <c r="C25" s="21">
        <f>B24</f>
        <v>500</v>
      </c>
      <c r="D25" s="50"/>
    </row>
    <row r="26" spans="1:4" s="72" customFormat="1" ht="22.5" customHeight="1" x14ac:dyDescent="0.2">
      <c r="A26" s="51" t="s">
        <v>246</v>
      </c>
      <c r="B26" s="113">
        <v>2186</v>
      </c>
      <c r="C26" s="114">
        <f>B26</f>
        <v>2186</v>
      </c>
      <c r="D26" s="33" t="s">
        <v>262</v>
      </c>
    </row>
    <row r="27" spans="1:4" ht="13.5" thickBot="1" x14ac:dyDescent="0.25">
      <c r="A27" s="68" t="s">
        <v>330</v>
      </c>
      <c r="B27" s="69">
        <v>840</v>
      </c>
      <c r="C27" s="69">
        <f>B27</f>
        <v>840</v>
      </c>
      <c r="D27" s="70"/>
    </row>
    <row r="28" spans="1:4" ht="19.5" customHeight="1" thickBot="1" x14ac:dyDescent="0.25">
      <c r="A28" s="115" t="s">
        <v>35</v>
      </c>
      <c r="B28" s="116"/>
      <c r="C28" s="117">
        <f>C21+C23+C25+C27+C26</f>
        <v>4889</v>
      </c>
      <c r="D28" s="118"/>
    </row>
    <row r="29" spans="1:4" ht="21" customHeight="1" thickTop="1" thickBot="1" x14ac:dyDescent="0.25">
      <c r="A29" s="64" t="s">
        <v>46</v>
      </c>
      <c r="B29" s="65"/>
      <c r="C29" s="66">
        <f>C13+C17+C28</f>
        <v>16596</v>
      </c>
      <c r="D29" s="67"/>
    </row>
    <row r="30" spans="1:4" s="152" customFormat="1" ht="21" customHeight="1" thickTop="1" x14ac:dyDescent="0.2">
      <c r="A30" s="163"/>
      <c r="B30" s="23"/>
      <c r="C30" s="24"/>
      <c r="D30" s="9"/>
    </row>
    <row r="31" spans="1:4" ht="21" customHeight="1" thickBot="1" x14ac:dyDescent="0.3">
      <c r="A31" s="3" t="s">
        <v>67</v>
      </c>
    </row>
    <row r="32" spans="1:4" s="42" customFormat="1" ht="45" customHeight="1" x14ac:dyDescent="0.25">
      <c r="A32" s="39" t="s">
        <v>0</v>
      </c>
      <c r="B32" s="40" t="s">
        <v>38</v>
      </c>
      <c r="C32" s="40" t="s">
        <v>37</v>
      </c>
      <c r="D32" s="41" t="s">
        <v>36</v>
      </c>
    </row>
    <row r="33" spans="1:4" s="46" customFormat="1" ht="12.75" customHeight="1" x14ac:dyDescent="0.2">
      <c r="A33" s="43">
        <v>1</v>
      </c>
      <c r="B33" s="44">
        <v>2</v>
      </c>
      <c r="C33" s="44">
        <v>3</v>
      </c>
      <c r="D33" s="45">
        <v>4</v>
      </c>
    </row>
    <row r="34" spans="1:4" s="123" customFormat="1" x14ac:dyDescent="0.2">
      <c r="A34" s="119" t="s">
        <v>68</v>
      </c>
      <c r="B34" s="120">
        <v>300</v>
      </c>
      <c r="C34" s="121"/>
      <c r="D34" s="122"/>
    </row>
    <row r="35" spans="1:4" s="123" customFormat="1" x14ac:dyDescent="0.2">
      <c r="A35" s="119" t="s">
        <v>69</v>
      </c>
      <c r="B35" s="120">
        <v>3100</v>
      </c>
      <c r="C35" s="121"/>
      <c r="D35" s="122"/>
    </row>
    <row r="36" spans="1:4" s="123" customFormat="1" x14ac:dyDescent="0.2">
      <c r="A36" s="119" t="s">
        <v>237</v>
      </c>
      <c r="B36" s="120">
        <v>3000</v>
      </c>
      <c r="C36" s="121"/>
      <c r="D36" s="34" t="s">
        <v>263</v>
      </c>
    </row>
    <row r="37" spans="1:4" s="123" customFormat="1" x14ac:dyDescent="0.2">
      <c r="A37" s="119" t="s">
        <v>70</v>
      </c>
      <c r="B37" s="120">
        <v>200</v>
      </c>
      <c r="C37" s="121"/>
      <c r="D37" s="122"/>
    </row>
    <row r="38" spans="1:4" s="123" customFormat="1" x14ac:dyDescent="0.2">
      <c r="A38" s="119" t="s">
        <v>71</v>
      </c>
      <c r="B38" s="120">
        <v>100</v>
      </c>
      <c r="C38" s="121"/>
      <c r="D38" s="122"/>
    </row>
    <row r="39" spans="1:4" s="123" customFormat="1" x14ac:dyDescent="0.2">
      <c r="A39" s="124" t="s">
        <v>72</v>
      </c>
      <c r="B39" s="120">
        <v>200</v>
      </c>
      <c r="C39" s="121"/>
      <c r="D39" s="122"/>
    </row>
    <row r="40" spans="1:4" s="123" customFormat="1" x14ac:dyDescent="0.2">
      <c r="A40" s="125" t="s">
        <v>73</v>
      </c>
      <c r="B40" s="120">
        <v>36029</v>
      </c>
      <c r="C40" s="121"/>
      <c r="D40" s="122"/>
    </row>
    <row r="41" spans="1:4" s="123" customFormat="1" x14ac:dyDescent="0.2">
      <c r="A41" s="119" t="s">
        <v>74</v>
      </c>
      <c r="B41" s="120">
        <v>100</v>
      </c>
      <c r="C41" s="121"/>
      <c r="D41" s="122"/>
    </row>
    <row r="42" spans="1:4" s="123" customFormat="1" x14ac:dyDescent="0.2">
      <c r="A42" s="119" t="s">
        <v>75</v>
      </c>
      <c r="B42" s="120">
        <v>50</v>
      </c>
      <c r="C42" s="121"/>
      <c r="D42" s="122"/>
    </row>
    <row r="43" spans="1:4" ht="13.5" thickBot="1" x14ac:dyDescent="0.25">
      <c r="A43" s="126" t="s">
        <v>76</v>
      </c>
      <c r="B43" s="69"/>
      <c r="C43" s="108">
        <f>SUM(B34:B42)</f>
        <v>43079</v>
      </c>
      <c r="D43" s="70"/>
    </row>
    <row r="44" spans="1:4" ht="21" customHeight="1" thickBot="1" x14ac:dyDescent="0.25">
      <c r="A44" s="64" t="s">
        <v>77</v>
      </c>
      <c r="B44" s="65"/>
      <c r="C44" s="66">
        <f>C43</f>
        <v>43079</v>
      </c>
      <c r="D44" s="67"/>
    </row>
    <row r="45" spans="1:4" s="130" customFormat="1" ht="21" customHeight="1" thickTop="1" x14ac:dyDescent="0.2">
      <c r="A45" s="127"/>
      <c r="B45" s="128"/>
      <c r="C45" s="10"/>
      <c r="D45" s="129"/>
    </row>
    <row r="46" spans="1:4" s="130" customFormat="1" ht="21" customHeight="1" x14ac:dyDescent="0.2">
      <c r="A46" s="127"/>
      <c r="B46" s="128"/>
      <c r="C46" s="10"/>
      <c r="D46" s="129"/>
    </row>
    <row r="47" spans="1:4" s="130" customFormat="1" ht="10.5" customHeight="1" x14ac:dyDescent="0.2">
      <c r="A47" s="127"/>
      <c r="B47" s="128"/>
      <c r="C47" s="10"/>
      <c r="D47" s="129"/>
    </row>
    <row r="48" spans="1:4" ht="14.25" customHeight="1" x14ac:dyDescent="0.25">
      <c r="A48" s="243" t="s">
        <v>78</v>
      </c>
      <c r="B48" s="243"/>
      <c r="C48" s="243"/>
      <c r="D48" s="243"/>
    </row>
    <row r="49" spans="1:4" ht="13.5" thickBot="1" x14ac:dyDescent="0.25"/>
    <row r="50" spans="1:4" s="42" customFormat="1" ht="51" x14ac:dyDescent="0.25">
      <c r="A50" s="39" t="s">
        <v>0</v>
      </c>
      <c r="B50" s="40" t="s">
        <v>38</v>
      </c>
      <c r="C50" s="40" t="s">
        <v>37</v>
      </c>
      <c r="D50" s="41" t="s">
        <v>36</v>
      </c>
    </row>
    <row r="51" spans="1:4" s="46" customFormat="1" x14ac:dyDescent="0.2">
      <c r="A51" s="43">
        <v>1</v>
      </c>
      <c r="B51" s="44">
        <v>2</v>
      </c>
      <c r="C51" s="44">
        <v>3</v>
      </c>
      <c r="D51" s="45">
        <v>4</v>
      </c>
    </row>
    <row r="52" spans="1:4" s="49" customFormat="1" x14ac:dyDescent="0.2">
      <c r="A52" s="47" t="s">
        <v>1</v>
      </c>
      <c r="B52" s="21"/>
      <c r="C52" s="21"/>
      <c r="D52" s="48"/>
    </row>
    <row r="53" spans="1:4" ht="12" customHeight="1" x14ac:dyDescent="0.2">
      <c r="A53" s="51" t="s">
        <v>319</v>
      </c>
      <c r="B53" s="2">
        <v>4540</v>
      </c>
      <c r="C53" s="2"/>
      <c r="D53" s="50"/>
    </row>
    <row r="54" spans="1:4" ht="15" customHeight="1" x14ac:dyDescent="0.2">
      <c r="A54" s="51" t="s">
        <v>334</v>
      </c>
      <c r="B54" s="2">
        <v>194</v>
      </c>
      <c r="C54" s="2"/>
      <c r="D54" s="50"/>
    </row>
    <row r="55" spans="1:4" ht="15.75" customHeight="1" x14ac:dyDescent="0.2">
      <c r="A55" s="51" t="s">
        <v>257</v>
      </c>
      <c r="B55" s="2">
        <v>30</v>
      </c>
      <c r="C55" s="2"/>
      <c r="D55" s="50"/>
    </row>
    <row r="56" spans="1:4" ht="24" customHeight="1" x14ac:dyDescent="0.2">
      <c r="A56" s="240" t="s">
        <v>11</v>
      </c>
      <c r="B56" s="131"/>
      <c r="C56" s="132">
        <f>B53+B55+B54</f>
        <v>4764</v>
      </c>
      <c r="D56" s="133"/>
    </row>
    <row r="57" spans="1:4" s="49" customFormat="1" x14ac:dyDescent="0.2">
      <c r="A57" s="47" t="s">
        <v>6</v>
      </c>
      <c r="B57" s="21"/>
      <c r="C57" s="21"/>
      <c r="D57" s="48"/>
    </row>
    <row r="58" spans="1:4" ht="16.5" customHeight="1" x14ac:dyDescent="0.2">
      <c r="A58" s="51" t="s">
        <v>79</v>
      </c>
      <c r="B58" s="2">
        <f>B53*0.27</f>
        <v>1225.8000000000002</v>
      </c>
      <c r="C58" s="2"/>
      <c r="D58" s="50"/>
    </row>
    <row r="59" spans="1:4" ht="26.25" customHeight="1" thickBot="1" x14ac:dyDescent="0.25">
      <c r="A59" s="51" t="s">
        <v>265</v>
      </c>
      <c r="B59" s="134">
        <v>581</v>
      </c>
      <c r="C59" s="134"/>
      <c r="D59" s="135"/>
    </row>
    <row r="60" spans="1:4" x14ac:dyDescent="0.2">
      <c r="A60" s="54" t="s">
        <v>12</v>
      </c>
      <c r="B60" s="55"/>
      <c r="C60" s="56">
        <f>SUM(B58:B59)</f>
        <v>1806.8000000000002</v>
      </c>
      <c r="D60" s="57"/>
    </row>
    <row r="61" spans="1:4" ht="15.75" customHeight="1" x14ac:dyDescent="0.2">
      <c r="A61" s="47" t="s">
        <v>9</v>
      </c>
      <c r="B61" s="2"/>
      <c r="C61" s="2"/>
      <c r="D61" s="50"/>
    </row>
    <row r="62" spans="1:4" ht="15" customHeight="1" x14ac:dyDescent="0.2">
      <c r="A62" s="47" t="s">
        <v>193</v>
      </c>
      <c r="B62" s="2"/>
      <c r="C62" s="2"/>
      <c r="D62" s="50"/>
    </row>
    <row r="63" spans="1:4" ht="15" customHeight="1" x14ac:dyDescent="0.2">
      <c r="A63" s="6" t="s">
        <v>325</v>
      </c>
      <c r="B63" s="2">
        <v>2000</v>
      </c>
      <c r="C63" s="2"/>
      <c r="D63" s="50"/>
    </row>
    <row r="64" spans="1:4" ht="15" customHeight="1" x14ac:dyDescent="0.2">
      <c r="A64" s="6" t="s">
        <v>326</v>
      </c>
      <c r="B64" s="2">
        <v>250</v>
      </c>
      <c r="C64" s="2"/>
      <c r="D64" s="50"/>
    </row>
    <row r="65" spans="1:4" ht="18" customHeight="1" x14ac:dyDescent="0.2">
      <c r="A65" s="6" t="s">
        <v>184</v>
      </c>
      <c r="B65" s="2">
        <v>50</v>
      </c>
      <c r="C65" s="2"/>
      <c r="D65" s="50"/>
    </row>
    <row r="66" spans="1:4" ht="18" customHeight="1" x14ac:dyDescent="0.2">
      <c r="A66" s="6" t="s">
        <v>185</v>
      </c>
      <c r="B66" s="2">
        <v>50</v>
      </c>
      <c r="C66" s="2"/>
      <c r="D66" s="50"/>
    </row>
    <row r="67" spans="1:4" ht="18.75" customHeight="1" x14ac:dyDescent="0.2">
      <c r="A67" s="6" t="s">
        <v>80</v>
      </c>
      <c r="B67" s="2">
        <v>900</v>
      </c>
      <c r="C67" s="2"/>
      <c r="D67" s="50"/>
    </row>
    <row r="68" spans="1:4" ht="18.75" customHeight="1" x14ac:dyDescent="0.2">
      <c r="A68" s="6" t="s">
        <v>186</v>
      </c>
      <c r="B68" s="2">
        <v>50</v>
      </c>
      <c r="C68" s="2"/>
      <c r="D68" s="50"/>
    </row>
    <row r="69" spans="1:4" ht="18.75" customHeight="1" x14ac:dyDescent="0.2">
      <c r="A69" s="6" t="s">
        <v>189</v>
      </c>
      <c r="B69" s="2">
        <v>60</v>
      </c>
      <c r="C69" s="2"/>
      <c r="D69" s="50"/>
    </row>
    <row r="70" spans="1:4" ht="18.75" customHeight="1" x14ac:dyDescent="0.2">
      <c r="A70" s="6" t="s">
        <v>190</v>
      </c>
      <c r="B70" s="2">
        <v>100</v>
      </c>
      <c r="C70" s="2"/>
      <c r="D70" s="50"/>
    </row>
    <row r="71" spans="1:4" ht="18.75" customHeight="1" x14ac:dyDescent="0.2">
      <c r="A71" s="6" t="s">
        <v>338</v>
      </c>
      <c r="B71" s="2">
        <v>300</v>
      </c>
      <c r="C71" s="2"/>
      <c r="D71" s="50"/>
    </row>
    <row r="72" spans="1:4" ht="18.75" customHeight="1" x14ac:dyDescent="0.2">
      <c r="A72" s="6" t="s">
        <v>194</v>
      </c>
      <c r="B72" s="2">
        <v>300</v>
      </c>
      <c r="C72" s="2"/>
      <c r="D72" s="50"/>
    </row>
    <row r="73" spans="1:4" ht="18.75" customHeight="1" x14ac:dyDescent="0.2">
      <c r="A73" s="6" t="s">
        <v>183</v>
      </c>
      <c r="B73" s="2">
        <f>50/1.27</f>
        <v>39.370078740157481</v>
      </c>
      <c r="C73" s="2"/>
      <c r="D73" s="50"/>
    </row>
    <row r="74" spans="1:4" ht="18.75" customHeight="1" x14ac:dyDescent="0.2">
      <c r="A74" s="6" t="s">
        <v>81</v>
      </c>
      <c r="B74" s="2">
        <v>200</v>
      </c>
      <c r="C74" s="2"/>
      <c r="D74" s="50"/>
    </row>
    <row r="75" spans="1:4" ht="18" customHeight="1" x14ac:dyDescent="0.2">
      <c r="A75" s="47" t="s">
        <v>82</v>
      </c>
      <c r="B75" s="2"/>
      <c r="C75" s="21">
        <f>SUM(B63:B74)</f>
        <v>4299.3700787401576</v>
      </c>
      <c r="D75" s="50"/>
    </row>
    <row r="76" spans="1:4" ht="18" customHeight="1" x14ac:dyDescent="0.2">
      <c r="A76" s="6" t="s">
        <v>244</v>
      </c>
      <c r="B76" s="2">
        <v>37</v>
      </c>
      <c r="C76" s="21"/>
      <c r="D76" s="50"/>
    </row>
    <row r="77" spans="1:4" ht="19.5" customHeight="1" x14ac:dyDescent="0.2">
      <c r="A77" s="51" t="s">
        <v>141</v>
      </c>
      <c r="B77" s="2">
        <v>5300</v>
      </c>
      <c r="C77" s="2"/>
      <c r="D77" s="50"/>
    </row>
    <row r="78" spans="1:4" ht="25.5" x14ac:dyDescent="0.2">
      <c r="A78" s="51" t="s">
        <v>245</v>
      </c>
      <c r="B78" s="2">
        <v>1040</v>
      </c>
      <c r="C78" s="2"/>
      <c r="D78" s="50"/>
    </row>
    <row r="79" spans="1:4" ht="33" customHeight="1" x14ac:dyDescent="0.2">
      <c r="A79" s="51" t="s">
        <v>142</v>
      </c>
      <c r="B79" s="2">
        <v>460</v>
      </c>
      <c r="C79" s="2"/>
      <c r="D79" s="50"/>
    </row>
    <row r="80" spans="1:4" ht="23.25" customHeight="1" x14ac:dyDescent="0.2">
      <c r="A80" s="51" t="s">
        <v>272</v>
      </c>
      <c r="B80" s="2">
        <v>865</v>
      </c>
      <c r="C80" s="2"/>
      <c r="D80" s="50"/>
    </row>
    <row r="81" spans="1:5" ht="14.25" customHeight="1" x14ac:dyDescent="0.2">
      <c r="A81" s="6" t="s">
        <v>191</v>
      </c>
      <c r="B81" s="2">
        <v>130</v>
      </c>
      <c r="C81" s="2"/>
      <c r="D81" s="50"/>
    </row>
    <row r="82" spans="1:5" ht="17.25" customHeight="1" x14ac:dyDescent="0.2">
      <c r="A82" s="6" t="s">
        <v>198</v>
      </c>
      <c r="B82" s="2">
        <v>450</v>
      </c>
      <c r="C82" s="2"/>
      <c r="D82" s="50"/>
    </row>
    <row r="83" spans="1:5" s="49" customFormat="1" x14ac:dyDescent="0.2">
      <c r="A83" s="47" t="s">
        <v>27</v>
      </c>
      <c r="B83" s="21"/>
      <c r="C83" s="21">
        <f>SUM(B77:B82)</f>
        <v>8245</v>
      </c>
      <c r="D83" s="48"/>
    </row>
    <row r="84" spans="1:5" x14ac:dyDescent="0.2">
      <c r="A84" s="6" t="s">
        <v>29</v>
      </c>
      <c r="B84" s="2">
        <f>(B72+B73+B74+B76+B77+B78+B79+B81)*0.27</f>
        <v>2026.7199212598427</v>
      </c>
      <c r="C84" s="2"/>
      <c r="D84" s="50"/>
    </row>
    <row r="85" spans="1:5" x14ac:dyDescent="0.2">
      <c r="A85" s="6" t="s">
        <v>84</v>
      </c>
      <c r="B85" s="2">
        <v>550</v>
      </c>
      <c r="C85" s="2"/>
      <c r="D85" s="232" t="s">
        <v>320</v>
      </c>
    </row>
    <row r="86" spans="1:5" x14ac:dyDescent="0.2">
      <c r="A86" s="6" t="s">
        <v>264</v>
      </c>
      <c r="B86" s="2"/>
      <c r="C86" s="2"/>
      <c r="D86" s="50"/>
    </row>
    <row r="87" spans="1:5" x14ac:dyDescent="0.2">
      <c r="A87" s="203" t="s">
        <v>187</v>
      </c>
      <c r="B87" s="2">
        <v>50</v>
      </c>
      <c r="C87" s="2"/>
      <c r="D87" s="50"/>
    </row>
    <row r="88" spans="1:5" x14ac:dyDescent="0.2">
      <c r="A88" s="203" t="s">
        <v>188</v>
      </c>
      <c r="B88" s="2">
        <v>900</v>
      </c>
      <c r="C88" s="2"/>
      <c r="D88" s="50"/>
    </row>
    <row r="89" spans="1:5" x14ac:dyDescent="0.2">
      <c r="A89" s="203" t="s">
        <v>192</v>
      </c>
      <c r="B89" s="2">
        <f>108+11+36</f>
        <v>155</v>
      </c>
      <c r="C89" s="2"/>
      <c r="D89" s="50"/>
    </row>
    <row r="90" spans="1:5" ht="13.5" thickBot="1" x14ac:dyDescent="0.25">
      <c r="A90" s="107" t="s">
        <v>33</v>
      </c>
      <c r="B90" s="108"/>
      <c r="C90" s="108">
        <f>SUM(B84:B89)</f>
        <v>3681.7199212598425</v>
      </c>
      <c r="D90" s="70"/>
    </row>
    <row r="91" spans="1:5" ht="18.75" customHeight="1" thickBot="1" x14ac:dyDescent="0.25">
      <c r="A91" s="109" t="s">
        <v>35</v>
      </c>
      <c r="B91" s="110"/>
      <c r="C91" s="111">
        <f>C75+C83+C90</f>
        <v>16226.09</v>
      </c>
      <c r="D91" s="112"/>
    </row>
    <row r="92" spans="1:5" ht="24" customHeight="1" thickTop="1" thickBot="1" x14ac:dyDescent="0.25">
      <c r="A92" s="64" t="s">
        <v>46</v>
      </c>
      <c r="B92" s="65"/>
      <c r="C92" s="66">
        <f>C56+C60+C91</f>
        <v>22796.89</v>
      </c>
      <c r="D92" s="67"/>
    </row>
    <row r="93" spans="1:5" ht="13.5" thickTop="1" x14ac:dyDescent="0.2">
      <c r="A93" s="36" t="s">
        <v>195</v>
      </c>
    </row>
    <row r="96" spans="1:5" ht="15" x14ac:dyDescent="0.25">
      <c r="A96" s="243" t="s">
        <v>85</v>
      </c>
      <c r="B96" s="243"/>
      <c r="C96" s="243"/>
      <c r="D96" s="243"/>
      <c r="E96" s="243"/>
    </row>
    <row r="97" spans="1:4" ht="13.5" thickBot="1" x14ac:dyDescent="0.25"/>
    <row r="98" spans="1:4" s="42" customFormat="1" ht="51" x14ac:dyDescent="0.25">
      <c r="A98" s="39" t="s">
        <v>0</v>
      </c>
      <c r="B98" s="40" t="s">
        <v>38</v>
      </c>
      <c r="C98" s="40" t="s">
        <v>37</v>
      </c>
      <c r="D98" s="41" t="s">
        <v>36</v>
      </c>
    </row>
    <row r="99" spans="1:4" s="46" customFormat="1" x14ac:dyDescent="0.2">
      <c r="A99" s="43">
        <v>1</v>
      </c>
      <c r="B99" s="44">
        <v>2</v>
      </c>
      <c r="C99" s="44">
        <v>3</v>
      </c>
      <c r="D99" s="45">
        <v>4</v>
      </c>
    </row>
    <row r="100" spans="1:4" s="49" customFormat="1" x14ac:dyDescent="0.2">
      <c r="A100" s="47" t="s">
        <v>1</v>
      </c>
      <c r="B100" s="21"/>
      <c r="C100" s="21"/>
      <c r="D100" s="48"/>
    </row>
    <row r="101" spans="1:4" x14ac:dyDescent="0.2">
      <c r="A101" s="6" t="s">
        <v>182</v>
      </c>
      <c r="B101" s="2">
        <v>19904</v>
      </c>
      <c r="C101" s="2"/>
      <c r="D101" s="50"/>
    </row>
    <row r="102" spans="1:4" ht="15.75" customHeight="1" x14ac:dyDescent="0.2">
      <c r="A102" s="6" t="s">
        <v>322</v>
      </c>
      <c r="B102" s="2">
        <v>56250</v>
      </c>
      <c r="C102" s="2"/>
      <c r="D102" s="50"/>
    </row>
    <row r="103" spans="1:4" ht="27.75" customHeight="1" thickBot="1" x14ac:dyDescent="0.25">
      <c r="A103" s="51" t="s">
        <v>86</v>
      </c>
      <c r="B103" s="2">
        <f>808</f>
        <v>808</v>
      </c>
      <c r="C103" s="2"/>
      <c r="D103" s="50"/>
    </row>
    <row r="104" spans="1:4" ht="24" customHeight="1" x14ac:dyDescent="0.2">
      <c r="A104" s="54" t="s">
        <v>11</v>
      </c>
      <c r="B104" s="55"/>
      <c r="C104" s="56">
        <f>SUM(B101:B103)</f>
        <v>76962</v>
      </c>
      <c r="D104" s="57"/>
    </row>
    <row r="105" spans="1:4" s="49" customFormat="1" x14ac:dyDescent="0.2">
      <c r="A105" s="47" t="s">
        <v>6</v>
      </c>
      <c r="B105" s="21"/>
      <c r="C105" s="21"/>
      <c r="D105" s="48"/>
    </row>
    <row r="106" spans="1:4" ht="16.5" customHeight="1" thickBot="1" x14ac:dyDescent="0.25">
      <c r="A106" s="136" t="s">
        <v>79</v>
      </c>
      <c r="B106" s="69">
        <f>(B101+B102)*0.27</f>
        <v>20561.580000000002</v>
      </c>
      <c r="C106" s="69"/>
      <c r="D106" s="70"/>
    </row>
    <row r="107" spans="1:4" ht="18" customHeight="1" x14ac:dyDescent="0.2">
      <c r="A107" s="54" t="s">
        <v>12</v>
      </c>
      <c r="B107" s="55"/>
      <c r="C107" s="56">
        <f>SUM(B106:B106)</f>
        <v>20561.580000000002</v>
      </c>
      <c r="D107" s="57"/>
    </row>
    <row r="108" spans="1:4" ht="18" customHeight="1" x14ac:dyDescent="0.2">
      <c r="A108" s="236" t="s">
        <v>321</v>
      </c>
      <c r="B108" s="237">
        <v>19227</v>
      </c>
      <c r="C108" s="238"/>
      <c r="D108" s="239"/>
    </row>
    <row r="109" spans="1:4" ht="18" customHeight="1" x14ac:dyDescent="0.2">
      <c r="A109" s="236" t="s">
        <v>35</v>
      </c>
      <c r="B109" s="237"/>
      <c r="C109" s="238">
        <f>B108</f>
        <v>19227</v>
      </c>
      <c r="D109" s="239"/>
    </row>
    <row r="110" spans="1:4" ht="21.75" customHeight="1" thickBot="1" x14ac:dyDescent="0.25">
      <c r="A110" s="64" t="s">
        <v>46</v>
      </c>
      <c r="B110" s="65"/>
      <c r="C110" s="66">
        <f>C104+C107+C109</f>
        <v>116750.58</v>
      </c>
      <c r="D110" s="67"/>
    </row>
    <row r="111" spans="1:4" ht="13.5" thickTop="1" x14ac:dyDescent="0.2"/>
    <row r="114" spans="1:5" ht="15" x14ac:dyDescent="0.25">
      <c r="A114" s="243" t="s">
        <v>87</v>
      </c>
      <c r="B114" s="243"/>
      <c r="C114" s="243"/>
      <c r="D114" s="243"/>
      <c r="E114" s="243"/>
    </row>
    <row r="115" spans="1:5" ht="13.5" thickBot="1" x14ac:dyDescent="0.25"/>
    <row r="116" spans="1:5" s="42" customFormat="1" ht="51" x14ac:dyDescent="0.25">
      <c r="A116" s="39" t="s">
        <v>0</v>
      </c>
      <c r="B116" s="40" t="s">
        <v>38</v>
      </c>
      <c r="C116" s="40" t="s">
        <v>37</v>
      </c>
      <c r="D116" s="41" t="s">
        <v>36</v>
      </c>
    </row>
    <row r="117" spans="1:5" s="46" customFormat="1" x14ac:dyDescent="0.2">
      <c r="A117" s="43">
        <v>1</v>
      </c>
      <c r="B117" s="44">
        <v>2</v>
      </c>
      <c r="C117" s="44">
        <v>3</v>
      </c>
      <c r="D117" s="45">
        <v>4</v>
      </c>
    </row>
    <row r="118" spans="1:5" x14ac:dyDescent="0.2">
      <c r="A118" s="1" t="s">
        <v>88</v>
      </c>
      <c r="B118" s="2">
        <v>550</v>
      </c>
      <c r="C118" s="2"/>
      <c r="D118" s="1"/>
    </row>
    <row r="119" spans="1:5" x14ac:dyDescent="0.2">
      <c r="A119" s="1" t="s">
        <v>89</v>
      </c>
      <c r="B119" s="2">
        <v>149</v>
      </c>
      <c r="C119" s="2"/>
      <c r="D119" s="1"/>
    </row>
    <row r="120" spans="1:5" ht="13.5" thickBot="1" x14ac:dyDescent="0.25">
      <c r="A120" s="137" t="s">
        <v>90</v>
      </c>
      <c r="B120" s="138"/>
      <c r="C120" s="138">
        <f>B118+B119</f>
        <v>699</v>
      </c>
      <c r="D120" s="137"/>
    </row>
    <row r="121" spans="1:5" ht="30.75" customHeight="1" thickTop="1" thickBot="1" x14ac:dyDescent="0.25">
      <c r="A121" s="64" t="s">
        <v>208</v>
      </c>
      <c r="B121" s="65"/>
      <c r="C121" s="66">
        <f>C120</f>
        <v>699</v>
      </c>
      <c r="D121" s="67"/>
    </row>
    <row r="122" spans="1:5" ht="13.5" thickTop="1" x14ac:dyDescent="0.2"/>
    <row r="124" spans="1:5" ht="15" x14ac:dyDescent="0.25">
      <c r="A124" s="243" t="s">
        <v>91</v>
      </c>
      <c r="B124" s="243"/>
      <c r="C124" s="243"/>
      <c r="D124" s="243"/>
      <c r="E124" s="243"/>
    </row>
    <row r="125" spans="1:5" ht="13.5" thickBot="1" x14ac:dyDescent="0.25">
      <c r="A125" s="49"/>
    </row>
    <row r="126" spans="1:5" s="42" customFormat="1" ht="51" x14ac:dyDescent="0.25">
      <c r="A126" s="39" t="s">
        <v>0</v>
      </c>
      <c r="B126" s="40" t="s">
        <v>38</v>
      </c>
      <c r="C126" s="40" t="s">
        <v>37</v>
      </c>
      <c r="D126" s="41" t="s">
        <v>36</v>
      </c>
    </row>
    <row r="127" spans="1:5" s="46" customFormat="1" x14ac:dyDescent="0.2">
      <c r="A127" s="43">
        <v>1</v>
      </c>
      <c r="B127" s="44">
        <v>2</v>
      </c>
      <c r="C127" s="44">
        <v>3</v>
      </c>
      <c r="D127" s="45">
        <v>4</v>
      </c>
    </row>
    <row r="128" spans="1:5" x14ac:dyDescent="0.2">
      <c r="A128" s="1" t="s">
        <v>83</v>
      </c>
      <c r="B128" s="2">
        <v>4600</v>
      </c>
      <c r="C128" s="2"/>
      <c r="D128" s="1"/>
    </row>
    <row r="129" spans="1:5" x14ac:dyDescent="0.2">
      <c r="A129" s="1" t="s">
        <v>89</v>
      </c>
      <c r="B129" s="2">
        <v>1242</v>
      </c>
      <c r="C129" s="2"/>
      <c r="D129" s="1"/>
    </row>
    <row r="130" spans="1:5" ht="13.5" thickBot="1" x14ac:dyDescent="0.25">
      <c r="A130" s="137" t="s">
        <v>90</v>
      </c>
      <c r="B130" s="138"/>
      <c r="C130" s="138">
        <f>B128+B129</f>
        <v>5842</v>
      </c>
      <c r="D130" s="137"/>
    </row>
    <row r="131" spans="1:5" ht="30.75" customHeight="1" thickTop="1" thickBot="1" x14ac:dyDescent="0.25">
      <c r="A131" s="64" t="s">
        <v>208</v>
      </c>
      <c r="B131" s="65"/>
      <c r="C131" s="66">
        <f>C130</f>
        <v>5842</v>
      </c>
      <c r="D131" s="67"/>
    </row>
    <row r="132" spans="1:5" ht="13.5" thickTop="1" x14ac:dyDescent="0.2"/>
    <row r="143" spans="1:5" ht="15" x14ac:dyDescent="0.25">
      <c r="A143" s="243" t="s">
        <v>92</v>
      </c>
      <c r="B143" s="243"/>
      <c r="C143" s="243"/>
      <c r="D143" s="243"/>
      <c r="E143" s="243"/>
    </row>
    <row r="144" spans="1:5" ht="13.5" thickBot="1" x14ac:dyDescent="0.25"/>
    <row r="145" spans="1:4" s="42" customFormat="1" ht="51" x14ac:dyDescent="0.25">
      <c r="A145" s="39" t="s">
        <v>0</v>
      </c>
      <c r="B145" s="40" t="s">
        <v>38</v>
      </c>
      <c r="C145" s="40" t="s">
        <v>37</v>
      </c>
      <c r="D145" s="41" t="s">
        <v>36</v>
      </c>
    </row>
    <row r="146" spans="1:4" s="46" customFormat="1" x14ac:dyDescent="0.2">
      <c r="A146" s="43">
        <v>1</v>
      </c>
      <c r="B146" s="44">
        <v>2</v>
      </c>
      <c r="C146" s="44">
        <v>3</v>
      </c>
      <c r="D146" s="45">
        <v>4</v>
      </c>
    </row>
    <row r="147" spans="1:4" s="49" customFormat="1" x14ac:dyDescent="0.2">
      <c r="A147" s="47" t="s">
        <v>1</v>
      </c>
      <c r="B147" s="21"/>
      <c r="C147" s="21"/>
      <c r="D147" s="48"/>
    </row>
    <row r="148" spans="1:4" x14ac:dyDescent="0.2">
      <c r="A148" s="6" t="s">
        <v>2</v>
      </c>
      <c r="B148" s="2">
        <v>6814</v>
      </c>
      <c r="C148" s="2"/>
      <c r="D148" s="50"/>
    </row>
    <row r="149" spans="1:4" ht="16.5" customHeight="1" x14ac:dyDescent="0.2">
      <c r="A149" s="6" t="s">
        <v>93</v>
      </c>
      <c r="B149" s="2">
        <v>400</v>
      </c>
      <c r="C149" s="2"/>
      <c r="D149" s="50"/>
    </row>
    <row r="150" spans="1:4" ht="16.5" customHeight="1" thickBot="1" x14ac:dyDescent="0.25">
      <c r="A150" s="6" t="s">
        <v>64</v>
      </c>
      <c r="B150" s="2">
        <v>776</v>
      </c>
      <c r="C150" s="2"/>
      <c r="D150" s="50"/>
    </row>
    <row r="151" spans="1:4" ht="24" customHeight="1" x14ac:dyDescent="0.2">
      <c r="A151" s="54" t="s">
        <v>11</v>
      </c>
      <c r="B151" s="55"/>
      <c r="C151" s="56">
        <f>SUM(B148:B150)</f>
        <v>7990</v>
      </c>
      <c r="D151" s="57"/>
    </row>
    <row r="152" spans="1:4" s="49" customFormat="1" x14ac:dyDescent="0.2">
      <c r="A152" s="47" t="s">
        <v>6</v>
      </c>
      <c r="B152" s="21"/>
      <c r="C152" s="21"/>
      <c r="D152" s="48"/>
    </row>
    <row r="153" spans="1:4" x14ac:dyDescent="0.2">
      <c r="A153" s="51" t="s">
        <v>79</v>
      </c>
      <c r="B153" s="2">
        <f>(B148+B149)*0.27</f>
        <v>1947.7800000000002</v>
      </c>
      <c r="C153" s="2"/>
      <c r="D153" s="50"/>
    </row>
    <row r="154" spans="1:4" ht="32.25" customHeight="1" thickBot="1" x14ac:dyDescent="0.25">
      <c r="A154" s="51" t="s">
        <v>7</v>
      </c>
      <c r="B154" s="2">
        <v>215</v>
      </c>
      <c r="C154" s="2"/>
      <c r="D154" s="50"/>
    </row>
    <row r="155" spans="1:4" x14ac:dyDescent="0.2">
      <c r="A155" s="54" t="s">
        <v>12</v>
      </c>
      <c r="B155" s="55"/>
      <c r="C155" s="56">
        <f>SUM(B153:B154)</f>
        <v>2162.7800000000002</v>
      </c>
      <c r="D155" s="57"/>
    </row>
    <row r="156" spans="1:4" ht="21.75" customHeight="1" x14ac:dyDescent="0.2">
      <c r="A156" s="47" t="s">
        <v>9</v>
      </c>
      <c r="B156" s="2"/>
      <c r="C156" s="2"/>
      <c r="D156" s="50"/>
    </row>
    <row r="157" spans="1:4" x14ac:dyDescent="0.2">
      <c r="A157" s="6" t="s">
        <v>94</v>
      </c>
      <c r="B157" s="2">
        <v>9950</v>
      </c>
      <c r="C157" s="2"/>
      <c r="D157" s="50"/>
    </row>
    <row r="158" spans="1:4" x14ac:dyDescent="0.2">
      <c r="A158" s="6" t="s">
        <v>197</v>
      </c>
      <c r="B158" s="2">
        <f>120+40</f>
        <v>160</v>
      </c>
      <c r="C158" s="2"/>
      <c r="D158" s="50"/>
    </row>
    <row r="159" spans="1:4" x14ac:dyDescent="0.2">
      <c r="A159" s="6" t="s">
        <v>179</v>
      </c>
      <c r="B159" s="2">
        <f>100/1.27</f>
        <v>78.740157480314963</v>
      </c>
      <c r="C159" s="2"/>
      <c r="D159" s="50"/>
    </row>
    <row r="160" spans="1:4" ht="30" customHeight="1" x14ac:dyDescent="0.2">
      <c r="A160" s="51" t="s">
        <v>95</v>
      </c>
      <c r="B160" s="2">
        <f>500/1.27</f>
        <v>393.70078740157481</v>
      </c>
      <c r="C160" s="2"/>
      <c r="D160" s="50"/>
    </row>
    <row r="161" spans="1:4" x14ac:dyDescent="0.2">
      <c r="A161" s="6" t="s">
        <v>96</v>
      </c>
      <c r="B161" s="2">
        <v>300</v>
      </c>
      <c r="C161" s="2"/>
      <c r="D161" s="50"/>
    </row>
    <row r="162" spans="1:4" s="49" customFormat="1" x14ac:dyDescent="0.2">
      <c r="A162" s="47" t="s">
        <v>28</v>
      </c>
      <c r="B162" s="21"/>
      <c r="C162" s="21">
        <f>SUM(B157:B161)</f>
        <v>10882.44094488189</v>
      </c>
      <c r="D162" s="48"/>
    </row>
    <row r="163" spans="1:4" x14ac:dyDescent="0.2">
      <c r="A163" s="6" t="s">
        <v>18</v>
      </c>
      <c r="B163" s="2">
        <f>100/1.27</f>
        <v>78.740157480314963</v>
      </c>
      <c r="C163" s="2"/>
      <c r="D163" s="50"/>
    </row>
    <row r="164" spans="1:4" x14ac:dyDescent="0.2">
      <c r="A164" s="6" t="s">
        <v>97</v>
      </c>
      <c r="B164" s="2">
        <v>2200</v>
      </c>
      <c r="C164" s="2"/>
      <c r="D164" s="50"/>
    </row>
    <row r="165" spans="1:4" x14ac:dyDescent="0.2">
      <c r="A165" s="6" t="s">
        <v>20</v>
      </c>
      <c r="B165" s="2">
        <v>950</v>
      </c>
      <c r="C165" s="2"/>
      <c r="D165" s="50"/>
    </row>
    <row r="166" spans="1:4" x14ac:dyDescent="0.2">
      <c r="A166" s="6" t="s">
        <v>21</v>
      </c>
      <c r="B166" s="2">
        <v>280</v>
      </c>
      <c r="C166" s="2"/>
      <c r="D166" s="50"/>
    </row>
    <row r="167" spans="1:4" x14ac:dyDescent="0.2">
      <c r="A167" s="6" t="s">
        <v>22</v>
      </c>
      <c r="B167" s="2">
        <f>(150+100+250+150)/1.27</f>
        <v>511.81102362204723</v>
      </c>
      <c r="C167" s="2"/>
      <c r="D167" s="50"/>
    </row>
    <row r="168" spans="1:4" x14ac:dyDescent="0.2">
      <c r="A168" s="6" t="s">
        <v>181</v>
      </c>
      <c r="B168" s="2">
        <f>(100+50)/1.27</f>
        <v>118.11023622047244</v>
      </c>
      <c r="C168" s="2"/>
      <c r="D168" s="50"/>
    </row>
    <row r="169" spans="1:4" s="49" customFormat="1" x14ac:dyDescent="0.2">
      <c r="A169" s="47" t="s">
        <v>27</v>
      </c>
      <c r="B169" s="21"/>
      <c r="C169" s="21">
        <f>SUM(B163:B168)</f>
        <v>4138.6614173228345</v>
      </c>
      <c r="D169" s="48"/>
    </row>
    <row r="170" spans="1:4" ht="13.5" thickBot="1" x14ac:dyDescent="0.25">
      <c r="A170" s="68" t="s">
        <v>29</v>
      </c>
      <c r="B170" s="69">
        <f>(B157+B158+B159+B160+B161+B163+B164+B165+B166+B167+B168)*0.27</f>
        <v>4055.697637795276</v>
      </c>
      <c r="C170" s="69">
        <f>B170</f>
        <v>4055.697637795276</v>
      </c>
      <c r="D170" s="70"/>
    </row>
    <row r="171" spans="1:4" ht="19.5" customHeight="1" thickBot="1" x14ac:dyDescent="0.25">
      <c r="A171" s="109" t="s">
        <v>35</v>
      </c>
      <c r="B171" s="110"/>
      <c r="C171" s="111">
        <f>C170+C169+C162</f>
        <v>19076.800000000003</v>
      </c>
      <c r="D171" s="112"/>
    </row>
    <row r="172" spans="1:4" ht="26.25" customHeight="1" thickTop="1" thickBot="1" x14ac:dyDescent="0.25">
      <c r="A172" s="64" t="s">
        <v>46</v>
      </c>
      <c r="B172" s="65"/>
      <c r="C172" s="66">
        <f>C171+C155+C151</f>
        <v>29229.58</v>
      </c>
      <c r="D172" s="67"/>
    </row>
    <row r="173" spans="1:4" ht="13.5" thickTop="1" x14ac:dyDescent="0.2"/>
    <row r="175" spans="1:4" ht="30" customHeight="1" x14ac:dyDescent="0.2">
      <c r="A175" s="254" t="s">
        <v>267</v>
      </c>
      <c r="B175" s="254"/>
      <c r="C175" s="254"/>
      <c r="D175" s="254"/>
    </row>
    <row r="176" spans="1:4" ht="30" customHeight="1" x14ac:dyDescent="0.2">
      <c r="A176" s="164"/>
      <c r="B176" s="164"/>
      <c r="C176" s="164"/>
      <c r="D176" s="164"/>
    </row>
    <row r="177" spans="1:5" ht="91.5" customHeight="1" x14ac:dyDescent="0.2"/>
    <row r="178" spans="1:5" ht="91.5" customHeight="1" x14ac:dyDescent="0.2"/>
    <row r="181" spans="1:5" ht="15" x14ac:dyDescent="0.25">
      <c r="A181" s="243" t="s">
        <v>98</v>
      </c>
      <c r="B181" s="243"/>
      <c r="C181" s="243"/>
      <c r="D181" s="243"/>
      <c r="E181" s="243"/>
    </row>
    <row r="182" spans="1:5" ht="13.5" thickBot="1" x14ac:dyDescent="0.25"/>
    <row r="183" spans="1:5" s="42" customFormat="1" ht="51" x14ac:dyDescent="0.25">
      <c r="A183" s="39" t="s">
        <v>0</v>
      </c>
      <c r="B183" s="40" t="s">
        <v>38</v>
      </c>
      <c r="C183" s="40" t="s">
        <v>37</v>
      </c>
      <c r="D183" s="41" t="s">
        <v>36</v>
      </c>
    </row>
    <row r="184" spans="1:5" s="46" customFormat="1" x14ac:dyDescent="0.2">
      <c r="A184" s="43">
        <v>1</v>
      </c>
      <c r="B184" s="44">
        <v>2</v>
      </c>
      <c r="C184" s="44">
        <v>3</v>
      </c>
      <c r="D184" s="45">
        <v>4</v>
      </c>
    </row>
    <row r="185" spans="1:5" s="49" customFormat="1" x14ac:dyDescent="0.2">
      <c r="A185" s="47" t="s">
        <v>1</v>
      </c>
      <c r="B185" s="21"/>
      <c r="C185" s="21"/>
      <c r="D185" s="48"/>
    </row>
    <row r="186" spans="1:5" x14ac:dyDescent="0.2">
      <c r="A186" s="6" t="s">
        <v>2</v>
      </c>
      <c r="B186" s="2">
        <v>2266</v>
      </c>
      <c r="C186" s="2"/>
      <c r="D186" s="50"/>
    </row>
    <row r="187" spans="1:5" ht="15.75" customHeight="1" x14ac:dyDescent="0.2">
      <c r="A187" s="6" t="s">
        <v>99</v>
      </c>
      <c r="B187" s="2">
        <v>451</v>
      </c>
      <c r="C187" s="2"/>
      <c r="D187" s="50"/>
    </row>
    <row r="188" spans="1:5" ht="15" customHeight="1" thickBot="1" x14ac:dyDescent="0.25">
      <c r="A188" s="6" t="s">
        <v>335</v>
      </c>
      <c r="B188" s="2">
        <v>194</v>
      </c>
      <c r="C188" s="2"/>
      <c r="D188" s="50"/>
    </row>
    <row r="189" spans="1:5" ht="12.75" customHeight="1" x14ac:dyDescent="0.2">
      <c r="A189" s="54" t="s">
        <v>11</v>
      </c>
      <c r="B189" s="55"/>
      <c r="C189" s="56">
        <f>SUM(B186:B188)</f>
        <v>2911</v>
      </c>
      <c r="D189" s="57"/>
    </row>
    <row r="190" spans="1:5" s="49" customFormat="1" x14ac:dyDescent="0.2">
      <c r="A190" s="47" t="s">
        <v>6</v>
      </c>
      <c r="B190" s="21"/>
      <c r="C190" s="21"/>
      <c r="D190" s="48"/>
    </row>
    <row r="191" spans="1:5" x14ac:dyDescent="0.2">
      <c r="A191" s="51" t="s">
        <v>79</v>
      </c>
      <c r="B191" s="2">
        <f>(B186+B187)*0.27</f>
        <v>733.59</v>
      </c>
      <c r="C191" s="2"/>
      <c r="D191" s="50"/>
    </row>
    <row r="192" spans="1:5" ht="32.25" customHeight="1" thickBot="1" x14ac:dyDescent="0.25">
      <c r="A192" s="51" t="s">
        <v>7</v>
      </c>
      <c r="B192" s="2">
        <v>51</v>
      </c>
      <c r="C192" s="2"/>
      <c r="D192" s="50"/>
    </row>
    <row r="193" spans="1:4" ht="12" customHeight="1" x14ac:dyDescent="0.2">
      <c r="A193" s="54" t="s">
        <v>12</v>
      </c>
      <c r="B193" s="55"/>
      <c r="C193" s="56">
        <f>SUM(B191:B192)</f>
        <v>784.59</v>
      </c>
      <c r="D193" s="57"/>
    </row>
    <row r="194" spans="1:4" ht="21.75" customHeight="1" x14ac:dyDescent="0.2">
      <c r="A194" s="47" t="s">
        <v>9</v>
      </c>
      <c r="B194" s="2"/>
      <c r="C194" s="2"/>
      <c r="D194" s="50"/>
    </row>
    <row r="195" spans="1:4" x14ac:dyDescent="0.2">
      <c r="A195" s="6" t="s">
        <v>100</v>
      </c>
      <c r="B195" s="2">
        <v>420</v>
      </c>
      <c r="C195" s="2"/>
      <c r="D195" s="50"/>
    </row>
    <row r="196" spans="1:4" x14ac:dyDescent="0.2">
      <c r="A196" s="6" t="s">
        <v>96</v>
      </c>
      <c r="B196" s="2">
        <v>30</v>
      </c>
      <c r="C196" s="2"/>
      <c r="D196" s="50"/>
    </row>
    <row r="197" spans="1:4" ht="19.5" customHeight="1" x14ac:dyDescent="0.2">
      <c r="A197" s="51" t="s">
        <v>101</v>
      </c>
      <c r="B197" s="2">
        <v>30</v>
      </c>
      <c r="C197" s="2"/>
      <c r="D197" s="50"/>
    </row>
    <row r="198" spans="1:4" x14ac:dyDescent="0.2">
      <c r="A198" s="6" t="s">
        <v>14</v>
      </c>
      <c r="B198" s="2">
        <v>30</v>
      </c>
      <c r="C198" s="2"/>
      <c r="D198" s="50"/>
    </row>
    <row r="199" spans="1:4" s="49" customFormat="1" x14ac:dyDescent="0.2">
      <c r="A199" s="47" t="s">
        <v>28</v>
      </c>
      <c r="B199" s="21"/>
      <c r="C199" s="21">
        <f>SUM(B195:B198)</f>
        <v>510</v>
      </c>
      <c r="D199" s="48"/>
    </row>
    <row r="200" spans="1:4" x14ac:dyDescent="0.2">
      <c r="A200" s="6" t="s">
        <v>102</v>
      </c>
      <c r="B200" s="2">
        <v>20</v>
      </c>
      <c r="C200" s="2"/>
      <c r="D200" s="50"/>
    </row>
    <row r="201" spans="1:4" x14ac:dyDescent="0.2">
      <c r="A201" s="6" t="s">
        <v>97</v>
      </c>
      <c r="B201" s="2">
        <v>700</v>
      </c>
      <c r="C201" s="2"/>
      <c r="D201" s="50"/>
    </row>
    <row r="202" spans="1:4" x14ac:dyDescent="0.2">
      <c r="A202" s="6" t="s">
        <v>20</v>
      </c>
      <c r="B202" s="2">
        <v>210</v>
      </c>
      <c r="C202" s="2"/>
      <c r="D202" s="50"/>
    </row>
    <row r="203" spans="1:4" x14ac:dyDescent="0.2">
      <c r="A203" s="6" t="s">
        <v>21</v>
      </c>
      <c r="B203" s="2">
        <v>14</v>
      </c>
      <c r="C203" s="2"/>
      <c r="D203" s="50"/>
    </row>
    <row r="204" spans="1:4" x14ac:dyDescent="0.2">
      <c r="A204" s="6" t="s">
        <v>22</v>
      </c>
      <c r="B204" s="2">
        <v>50</v>
      </c>
      <c r="C204" s="2"/>
      <c r="D204" s="50"/>
    </row>
    <row r="205" spans="1:4" x14ac:dyDescent="0.2">
      <c r="A205" s="6" t="s">
        <v>103</v>
      </c>
      <c r="B205" s="2">
        <v>130</v>
      </c>
      <c r="C205" s="2"/>
      <c r="D205" s="50"/>
    </row>
    <row r="206" spans="1:4" s="49" customFormat="1" x14ac:dyDescent="0.2">
      <c r="A206" s="47" t="s">
        <v>27</v>
      </c>
      <c r="B206" s="21"/>
      <c r="C206" s="21">
        <f>SUM(B200:B205)</f>
        <v>1124</v>
      </c>
      <c r="D206" s="48"/>
    </row>
    <row r="207" spans="1:4" x14ac:dyDescent="0.2">
      <c r="A207" s="6" t="s">
        <v>29</v>
      </c>
      <c r="B207" s="2">
        <v>382</v>
      </c>
      <c r="C207" s="2"/>
      <c r="D207" s="50"/>
    </row>
    <row r="208" spans="1:4" x14ac:dyDescent="0.2">
      <c r="A208" s="6" t="s">
        <v>104</v>
      </c>
      <c r="B208" s="2">
        <v>100</v>
      </c>
      <c r="C208" s="2"/>
      <c r="D208" s="50"/>
    </row>
    <row r="209" spans="1:5" ht="13.5" thickBot="1" x14ac:dyDescent="0.25">
      <c r="A209" s="107" t="s">
        <v>105</v>
      </c>
      <c r="B209" s="69"/>
      <c r="C209" s="108">
        <f>SUM(B207:B208)</f>
        <v>482</v>
      </c>
      <c r="D209" s="70"/>
    </row>
    <row r="210" spans="1:5" ht="15.75" customHeight="1" thickBot="1" x14ac:dyDescent="0.25">
      <c r="A210" s="115" t="s">
        <v>35</v>
      </c>
      <c r="B210" s="116"/>
      <c r="C210" s="117">
        <f>C207+C206+C199</f>
        <v>1634</v>
      </c>
      <c r="D210" s="118"/>
    </row>
    <row r="211" spans="1:5" ht="20.25" customHeight="1" thickTop="1" thickBot="1" x14ac:dyDescent="0.25">
      <c r="A211" s="64" t="s">
        <v>46</v>
      </c>
      <c r="B211" s="65"/>
      <c r="C211" s="66">
        <f>C210+C193+C189</f>
        <v>5329.59</v>
      </c>
      <c r="D211" s="67"/>
    </row>
    <row r="212" spans="1:5" ht="30.75" customHeight="1" thickTop="1" x14ac:dyDescent="0.2">
      <c r="A212" s="127"/>
      <c r="B212" s="128"/>
      <c r="C212" s="10"/>
      <c r="D212" s="129"/>
    </row>
    <row r="213" spans="1:5" ht="30.75" customHeight="1" x14ac:dyDescent="0.2">
      <c r="A213" s="254" t="s">
        <v>273</v>
      </c>
      <c r="B213" s="254"/>
      <c r="C213" s="254"/>
      <c r="D213" s="254"/>
    </row>
    <row r="214" spans="1:5" ht="30.75" customHeight="1" x14ac:dyDescent="0.2">
      <c r="A214" s="241"/>
      <c r="B214" s="241"/>
      <c r="C214" s="241"/>
      <c r="D214" s="241"/>
    </row>
    <row r="215" spans="1:5" ht="30.75" customHeight="1" x14ac:dyDescent="0.2">
      <c r="A215" s="241"/>
      <c r="B215" s="241"/>
      <c r="C215" s="241"/>
      <c r="D215" s="241"/>
    </row>
    <row r="216" spans="1:5" ht="30.75" customHeight="1" x14ac:dyDescent="0.2">
      <c r="A216" s="241"/>
      <c r="B216" s="241"/>
      <c r="C216" s="241"/>
      <c r="D216" s="241"/>
    </row>
    <row r="217" spans="1:5" ht="30.75" customHeight="1" x14ac:dyDescent="0.2">
      <c r="A217" s="241"/>
      <c r="B217" s="241"/>
      <c r="C217" s="241"/>
      <c r="D217" s="241"/>
    </row>
    <row r="218" spans="1:5" ht="30.75" customHeight="1" x14ac:dyDescent="0.2">
      <c r="A218" s="241"/>
      <c r="B218" s="241"/>
      <c r="C218" s="241"/>
      <c r="D218" s="241"/>
    </row>
    <row r="219" spans="1:5" ht="30.75" customHeight="1" x14ac:dyDescent="0.2">
      <c r="A219" s="241"/>
      <c r="B219" s="241"/>
      <c r="C219" s="241"/>
      <c r="D219" s="241"/>
    </row>
    <row r="220" spans="1:5" ht="58.5" customHeight="1" x14ac:dyDescent="0.2">
      <c r="A220" s="241"/>
      <c r="B220" s="241"/>
      <c r="C220" s="241"/>
      <c r="D220" s="241"/>
    </row>
    <row r="221" spans="1:5" ht="15" customHeight="1" thickBot="1" x14ac:dyDescent="0.3">
      <c r="A221" s="243" t="s">
        <v>106</v>
      </c>
      <c r="B221" s="243"/>
      <c r="C221" s="243"/>
      <c r="D221" s="243"/>
      <c r="E221" s="243"/>
    </row>
    <row r="222" spans="1:5" s="42" customFormat="1" ht="41.25" customHeight="1" x14ac:dyDescent="0.25">
      <c r="A222" s="39" t="s">
        <v>0</v>
      </c>
      <c r="B222" s="40" t="s">
        <v>38</v>
      </c>
      <c r="C222" s="40" t="s">
        <v>37</v>
      </c>
      <c r="D222" s="41" t="s">
        <v>36</v>
      </c>
    </row>
    <row r="223" spans="1:5" s="46" customFormat="1" x14ac:dyDescent="0.2">
      <c r="A223" s="43">
        <v>1</v>
      </c>
      <c r="B223" s="44">
        <v>2</v>
      </c>
      <c r="C223" s="44">
        <v>3</v>
      </c>
      <c r="D223" s="45">
        <v>4</v>
      </c>
    </row>
    <row r="224" spans="1:5" s="49" customFormat="1" ht="14.25" customHeight="1" x14ac:dyDescent="0.2">
      <c r="A224" s="47" t="s">
        <v>1</v>
      </c>
      <c r="B224" s="21"/>
      <c r="C224" s="21"/>
      <c r="D224" s="48"/>
    </row>
    <row r="225" spans="1:4" x14ac:dyDescent="0.2">
      <c r="A225" s="6" t="s">
        <v>2</v>
      </c>
      <c r="B225" s="2">
        <v>1776</v>
      </c>
      <c r="C225" s="2"/>
      <c r="D225" s="50"/>
    </row>
    <row r="226" spans="1:4" x14ac:dyDescent="0.2">
      <c r="A226" s="6" t="s">
        <v>178</v>
      </c>
      <c r="B226" s="2">
        <v>192</v>
      </c>
      <c r="C226" s="2"/>
      <c r="D226" s="50"/>
    </row>
    <row r="227" spans="1:4" ht="28.5" customHeight="1" thickBot="1" x14ac:dyDescent="0.25">
      <c r="A227" s="51" t="s">
        <v>336</v>
      </c>
      <c r="B227" s="2">
        <v>224</v>
      </c>
      <c r="C227" s="2"/>
      <c r="D227" s="50"/>
    </row>
    <row r="228" spans="1:4" ht="19.5" customHeight="1" x14ac:dyDescent="0.2">
      <c r="A228" s="54" t="s">
        <v>11</v>
      </c>
      <c r="B228" s="55"/>
      <c r="C228" s="56">
        <f>SUM(B225:B227)</f>
        <v>2192</v>
      </c>
      <c r="D228" s="57"/>
    </row>
    <row r="229" spans="1:4" s="49" customFormat="1" x14ac:dyDescent="0.2">
      <c r="A229" s="47" t="s">
        <v>6</v>
      </c>
      <c r="B229" s="21"/>
      <c r="C229" s="21"/>
      <c r="D229" s="48"/>
    </row>
    <row r="230" spans="1:4" x14ac:dyDescent="0.2">
      <c r="A230" s="51" t="s">
        <v>79</v>
      </c>
      <c r="B230" s="2">
        <f>(B226+B225)*0.27</f>
        <v>531.36</v>
      </c>
      <c r="C230" s="2"/>
      <c r="D230" s="50"/>
    </row>
    <row r="231" spans="1:4" ht="24.75" customHeight="1" thickBot="1" x14ac:dyDescent="0.25">
      <c r="A231" s="51" t="s">
        <v>7</v>
      </c>
      <c r="B231" s="2">
        <f>66+14</f>
        <v>80</v>
      </c>
      <c r="C231" s="2"/>
      <c r="D231" s="50"/>
    </row>
    <row r="232" spans="1:4" x14ac:dyDescent="0.2">
      <c r="A232" s="54" t="s">
        <v>12</v>
      </c>
      <c r="B232" s="55"/>
      <c r="C232" s="56">
        <f>SUM(B230:B231)</f>
        <v>611.36</v>
      </c>
      <c r="D232" s="57"/>
    </row>
    <row r="233" spans="1:4" ht="12.75" customHeight="1" x14ac:dyDescent="0.2">
      <c r="A233" s="47" t="s">
        <v>9</v>
      </c>
      <c r="B233" s="2"/>
      <c r="C233" s="2"/>
      <c r="D233" s="50"/>
    </row>
    <row r="234" spans="1:4" x14ac:dyDescent="0.2">
      <c r="A234" s="6" t="s">
        <v>108</v>
      </c>
      <c r="B234" s="2">
        <v>1764</v>
      </c>
      <c r="C234" s="2"/>
      <c r="D234" s="50"/>
    </row>
    <row r="235" spans="1:4" x14ac:dyDescent="0.2">
      <c r="A235" s="6" t="s">
        <v>109</v>
      </c>
      <c r="B235" s="2">
        <v>100</v>
      </c>
      <c r="C235" s="2"/>
      <c r="D235" s="50"/>
    </row>
    <row r="236" spans="1:4" s="49" customFormat="1" x14ac:dyDescent="0.2">
      <c r="A236" s="47" t="s">
        <v>28</v>
      </c>
      <c r="B236" s="21"/>
      <c r="C236" s="21">
        <f>SUM(B234:B235)</f>
        <v>1864</v>
      </c>
      <c r="D236" s="48"/>
    </row>
    <row r="237" spans="1:4" x14ac:dyDescent="0.2">
      <c r="A237" s="6" t="s">
        <v>102</v>
      </c>
      <c r="B237" s="2">
        <v>43</v>
      </c>
      <c r="C237" s="2"/>
      <c r="D237" s="50"/>
    </row>
    <row r="238" spans="1:4" x14ac:dyDescent="0.2">
      <c r="A238" s="6" t="s">
        <v>22</v>
      </c>
      <c r="B238" s="2">
        <v>100</v>
      </c>
      <c r="C238" s="2"/>
      <c r="D238" s="50"/>
    </row>
    <row r="239" spans="1:4" x14ac:dyDescent="0.2">
      <c r="A239" s="6" t="s">
        <v>110</v>
      </c>
      <c r="B239" s="2">
        <v>44</v>
      </c>
      <c r="C239" s="2"/>
      <c r="D239" s="50"/>
    </row>
    <row r="240" spans="1:4" s="49" customFormat="1" x14ac:dyDescent="0.2">
      <c r="A240" s="47" t="s">
        <v>27</v>
      </c>
      <c r="B240" s="21"/>
      <c r="C240" s="21">
        <f>SUM(B237:B239)</f>
        <v>187</v>
      </c>
      <c r="D240" s="48"/>
    </row>
    <row r="241" spans="1:5" x14ac:dyDescent="0.2">
      <c r="A241" s="6" t="s">
        <v>29</v>
      </c>
      <c r="B241" s="2">
        <f>(B234+B235+B237+B238+B239)*0.27</f>
        <v>553.77</v>
      </c>
      <c r="C241" s="2"/>
      <c r="D241" s="50"/>
    </row>
    <row r="242" spans="1:5" x14ac:dyDescent="0.2">
      <c r="A242" s="6" t="s">
        <v>111</v>
      </c>
      <c r="B242" s="2">
        <v>400</v>
      </c>
      <c r="C242" s="2"/>
      <c r="D242" s="232" t="s">
        <v>328</v>
      </c>
    </row>
    <row r="243" spans="1:5" ht="13.5" thickBot="1" x14ac:dyDescent="0.25">
      <c r="A243" s="107" t="s">
        <v>105</v>
      </c>
      <c r="B243" s="69"/>
      <c r="C243" s="108">
        <f>SUM(B241:B242)</f>
        <v>953.77</v>
      </c>
      <c r="D243" s="70"/>
    </row>
    <row r="244" spans="1:5" ht="12.75" customHeight="1" thickBot="1" x14ac:dyDescent="0.25">
      <c r="A244" s="115" t="s">
        <v>35</v>
      </c>
      <c r="B244" s="116"/>
      <c r="C244" s="117">
        <f>C241+C240+C236</f>
        <v>2051</v>
      </c>
      <c r="D244" s="118"/>
    </row>
    <row r="245" spans="1:5" ht="18.75" customHeight="1" thickTop="1" thickBot="1" x14ac:dyDescent="0.25">
      <c r="A245" s="64" t="s">
        <v>46</v>
      </c>
      <c r="B245" s="65"/>
      <c r="C245" s="66">
        <f>C244+C232+C228</f>
        <v>4854.3600000000006</v>
      </c>
      <c r="D245" s="67"/>
    </row>
    <row r="246" spans="1:5" ht="22.5" customHeight="1" thickTop="1" x14ac:dyDescent="0.2">
      <c r="A246" s="254" t="s">
        <v>266</v>
      </c>
      <c r="B246" s="254"/>
      <c r="C246" s="254"/>
      <c r="D246" s="254"/>
    </row>
    <row r="247" spans="1:5" ht="18.75" customHeight="1" thickBot="1" x14ac:dyDescent="0.3">
      <c r="A247" s="243" t="s">
        <v>107</v>
      </c>
      <c r="B247" s="243"/>
      <c r="C247" s="243"/>
      <c r="D247" s="243"/>
      <c r="E247" s="243"/>
    </row>
    <row r="248" spans="1:5" s="42" customFormat="1" ht="37.5" customHeight="1" x14ac:dyDescent="0.25">
      <c r="A248" s="39" t="s">
        <v>0</v>
      </c>
      <c r="B248" s="40" t="s">
        <v>38</v>
      </c>
      <c r="C248" s="40" t="s">
        <v>37</v>
      </c>
      <c r="D248" s="41" t="s">
        <v>36</v>
      </c>
    </row>
    <row r="249" spans="1:5" s="46" customFormat="1" ht="11.25" customHeight="1" x14ac:dyDescent="0.2">
      <c r="A249" s="43">
        <v>1</v>
      </c>
      <c r="B249" s="44">
        <v>2</v>
      </c>
      <c r="C249" s="44">
        <v>3</v>
      </c>
      <c r="D249" s="45">
        <v>4</v>
      </c>
    </row>
    <row r="250" spans="1:5" s="49" customFormat="1" x14ac:dyDescent="0.2">
      <c r="A250" s="47" t="s">
        <v>1</v>
      </c>
      <c r="B250" s="21"/>
      <c r="C250" s="21"/>
      <c r="D250" s="48"/>
    </row>
    <row r="251" spans="1:5" x14ac:dyDescent="0.2">
      <c r="A251" s="6" t="s">
        <v>2</v>
      </c>
      <c r="B251" s="2">
        <v>1830</v>
      </c>
      <c r="C251" s="2"/>
      <c r="D251" s="50"/>
    </row>
    <row r="252" spans="1:5" ht="24.75" customHeight="1" thickBot="1" x14ac:dyDescent="0.25">
      <c r="A252" s="51" t="s">
        <v>337</v>
      </c>
      <c r="B252" s="2">
        <v>174</v>
      </c>
      <c r="C252" s="2"/>
      <c r="D252" s="50"/>
    </row>
    <row r="253" spans="1:5" ht="15.75" customHeight="1" x14ac:dyDescent="0.2">
      <c r="A253" s="54" t="s">
        <v>11</v>
      </c>
      <c r="B253" s="55"/>
      <c r="C253" s="56">
        <f>SUM(B251:B252)</f>
        <v>2004</v>
      </c>
      <c r="D253" s="57"/>
    </row>
    <row r="254" spans="1:5" s="49" customFormat="1" x14ac:dyDescent="0.2">
      <c r="A254" s="47" t="s">
        <v>6</v>
      </c>
      <c r="B254" s="21"/>
      <c r="C254" s="21"/>
      <c r="D254" s="48"/>
    </row>
    <row r="255" spans="1:5" x14ac:dyDescent="0.2">
      <c r="A255" s="51" t="s">
        <v>79</v>
      </c>
      <c r="B255" s="2">
        <f>B251*0.27</f>
        <v>494.1</v>
      </c>
      <c r="C255" s="2"/>
      <c r="D255" s="50"/>
    </row>
    <row r="256" spans="1:5" ht="26.25" customHeight="1" thickBot="1" x14ac:dyDescent="0.25">
      <c r="A256" s="51" t="s">
        <v>7</v>
      </c>
      <c r="B256" s="2">
        <v>80</v>
      </c>
      <c r="C256" s="2"/>
      <c r="D256" s="50"/>
    </row>
    <row r="257" spans="1:4" ht="12.75" customHeight="1" x14ac:dyDescent="0.2">
      <c r="A257" s="54" t="s">
        <v>12</v>
      </c>
      <c r="B257" s="55"/>
      <c r="C257" s="56">
        <f>SUM(B255:B256)</f>
        <v>574.1</v>
      </c>
      <c r="D257" s="57"/>
    </row>
    <row r="258" spans="1:4" ht="16.5" customHeight="1" x14ac:dyDescent="0.2">
      <c r="A258" s="47" t="s">
        <v>9</v>
      </c>
      <c r="B258" s="2"/>
      <c r="C258" s="2"/>
      <c r="D258" s="50"/>
    </row>
    <row r="259" spans="1:4" ht="12.75" customHeight="1" x14ac:dyDescent="0.2">
      <c r="A259" s="6" t="s">
        <v>112</v>
      </c>
      <c r="B259" s="2">
        <v>160</v>
      </c>
      <c r="C259" s="2"/>
      <c r="D259" s="50"/>
    </row>
    <row r="260" spans="1:4" ht="14.25" customHeight="1" x14ac:dyDescent="0.2">
      <c r="A260" s="6" t="s">
        <v>113</v>
      </c>
      <c r="B260" s="2">
        <v>30</v>
      </c>
      <c r="C260" s="2"/>
      <c r="D260" s="50"/>
    </row>
    <row r="261" spans="1:4" s="49" customFormat="1" x14ac:dyDescent="0.2">
      <c r="A261" s="47" t="s">
        <v>28</v>
      </c>
      <c r="B261" s="21"/>
      <c r="C261" s="21">
        <f>SUM(B259:B260)</f>
        <v>190</v>
      </c>
      <c r="D261" s="48"/>
    </row>
    <row r="262" spans="1:4" x14ac:dyDescent="0.2">
      <c r="A262" s="6" t="s">
        <v>102</v>
      </c>
      <c r="B262" s="2">
        <v>20</v>
      </c>
      <c r="C262" s="2"/>
      <c r="D262" s="50"/>
    </row>
    <row r="263" spans="1:4" x14ac:dyDescent="0.2">
      <c r="A263" s="6" t="s">
        <v>22</v>
      </c>
      <c r="B263" s="2">
        <v>50</v>
      </c>
      <c r="C263" s="2"/>
      <c r="D263" s="50"/>
    </row>
    <row r="264" spans="1:4" s="49" customFormat="1" x14ac:dyDescent="0.2">
      <c r="A264" s="47" t="s">
        <v>27</v>
      </c>
      <c r="B264" s="21"/>
      <c r="C264" s="21">
        <f>SUM(B262:B263)</f>
        <v>70</v>
      </c>
      <c r="D264" s="48"/>
    </row>
    <row r="265" spans="1:4" x14ac:dyDescent="0.2">
      <c r="A265" s="6" t="s">
        <v>29</v>
      </c>
      <c r="B265" s="2">
        <f>(B259+B260+B262+B263)*0.27</f>
        <v>70.2</v>
      </c>
      <c r="C265" s="2"/>
      <c r="D265" s="50"/>
    </row>
    <row r="266" spans="1:4" x14ac:dyDescent="0.2">
      <c r="A266" s="6" t="s">
        <v>104</v>
      </c>
      <c r="B266" s="2">
        <v>22</v>
      </c>
      <c r="C266" s="2"/>
      <c r="D266" s="50"/>
    </row>
    <row r="267" spans="1:4" ht="13.5" thickBot="1" x14ac:dyDescent="0.25">
      <c r="A267" s="107" t="s">
        <v>105</v>
      </c>
      <c r="B267" s="69"/>
      <c r="C267" s="108">
        <f>SUM(B265:B266)</f>
        <v>92.2</v>
      </c>
      <c r="D267" s="70"/>
    </row>
    <row r="268" spans="1:4" ht="14.25" customHeight="1" thickBot="1" x14ac:dyDescent="0.25">
      <c r="A268" s="115" t="s">
        <v>35</v>
      </c>
      <c r="B268" s="116"/>
      <c r="C268" s="117">
        <f>C267+C264+C261</f>
        <v>352.2</v>
      </c>
      <c r="D268" s="118"/>
    </row>
    <row r="269" spans="1:4" ht="22.5" customHeight="1" thickTop="1" thickBot="1" x14ac:dyDescent="0.25">
      <c r="A269" s="64" t="s">
        <v>46</v>
      </c>
      <c r="B269" s="65"/>
      <c r="C269" s="66">
        <f>C268+C257+C253</f>
        <v>2930.3</v>
      </c>
      <c r="D269" s="67"/>
    </row>
    <row r="270" spans="1:4" ht="18.75" customHeight="1" thickTop="1" x14ac:dyDescent="0.2">
      <c r="A270" s="254" t="s">
        <v>274</v>
      </c>
      <c r="B270" s="254"/>
      <c r="C270" s="254"/>
      <c r="D270" s="254"/>
    </row>
    <row r="271" spans="1:4" ht="18.75" customHeight="1" x14ac:dyDescent="0.2">
      <c r="A271" s="164"/>
      <c r="B271" s="164"/>
      <c r="C271" s="164"/>
      <c r="D271" s="164"/>
    </row>
    <row r="273" spans="1:5" ht="15" x14ac:dyDescent="0.25">
      <c r="A273" s="243" t="s">
        <v>114</v>
      </c>
      <c r="B273" s="243"/>
      <c r="C273" s="243"/>
      <c r="D273" s="243"/>
      <c r="E273" s="243"/>
    </row>
    <row r="274" spans="1:5" ht="13.5" thickBot="1" x14ac:dyDescent="0.25">
      <c r="A274" s="49"/>
    </row>
    <row r="275" spans="1:5" s="42" customFormat="1" ht="53.25" customHeight="1" x14ac:dyDescent="0.25">
      <c r="A275" s="39" t="s">
        <v>0</v>
      </c>
      <c r="B275" s="40" t="s">
        <v>38</v>
      </c>
      <c r="C275" s="40" t="s">
        <v>37</v>
      </c>
      <c r="D275" s="41" t="s">
        <v>36</v>
      </c>
    </row>
    <row r="276" spans="1:5" s="46" customFormat="1" ht="15.75" customHeight="1" x14ac:dyDescent="0.2">
      <c r="A276" s="43">
        <v>1</v>
      </c>
      <c r="B276" s="44">
        <v>2</v>
      </c>
      <c r="C276" s="44">
        <v>3</v>
      </c>
      <c r="D276" s="45">
        <v>4</v>
      </c>
    </row>
    <row r="277" spans="1:5" x14ac:dyDescent="0.2">
      <c r="A277" s="59" t="s">
        <v>44</v>
      </c>
      <c r="B277" s="2"/>
      <c r="C277" s="2"/>
      <c r="D277" s="50"/>
    </row>
    <row r="278" spans="1:5" ht="38.25" x14ac:dyDescent="0.2">
      <c r="A278" s="51" t="s">
        <v>323</v>
      </c>
      <c r="B278" s="2">
        <v>12579</v>
      </c>
      <c r="C278" s="2"/>
      <c r="D278" s="50"/>
    </row>
    <row r="279" spans="1:5" x14ac:dyDescent="0.2">
      <c r="A279" s="51" t="s">
        <v>270</v>
      </c>
      <c r="B279" s="2">
        <v>55</v>
      </c>
      <c r="C279" s="2"/>
      <c r="D279" s="50"/>
    </row>
    <row r="280" spans="1:5" x14ac:dyDescent="0.2">
      <c r="A280" s="51" t="s">
        <v>269</v>
      </c>
      <c r="B280" s="2">
        <v>1700</v>
      </c>
      <c r="C280" s="2"/>
      <c r="D280" s="50"/>
    </row>
    <row r="281" spans="1:5" x14ac:dyDescent="0.2">
      <c r="A281" s="51" t="s">
        <v>268</v>
      </c>
      <c r="B281" s="2">
        <v>600</v>
      </c>
      <c r="C281" s="2"/>
      <c r="D281" s="50"/>
    </row>
    <row r="282" spans="1:5" ht="14.25" customHeight="1" thickBot="1" x14ac:dyDescent="0.25">
      <c r="A282" s="136" t="s">
        <v>199</v>
      </c>
      <c r="B282" s="69">
        <v>300</v>
      </c>
      <c r="C282" s="69"/>
      <c r="D282" s="70"/>
    </row>
    <row r="283" spans="1:5" ht="26.25" thickBot="1" x14ac:dyDescent="0.25">
      <c r="A283" s="139" t="s">
        <v>324</v>
      </c>
      <c r="B283" s="116"/>
      <c r="C283" s="117">
        <f>SUM(B278:B282)</f>
        <v>15234</v>
      </c>
      <c r="D283" s="140"/>
    </row>
    <row r="284" spans="1:5" ht="13.5" thickTop="1" x14ac:dyDescent="0.2">
      <c r="A284" s="49"/>
    </row>
    <row r="286" spans="1:5" ht="15" x14ac:dyDescent="0.25">
      <c r="A286" s="243" t="s">
        <v>115</v>
      </c>
      <c r="B286" s="243"/>
      <c r="C286" s="243"/>
      <c r="D286" s="243"/>
      <c r="E286" s="243"/>
    </row>
    <row r="287" spans="1:5" ht="13.5" thickBot="1" x14ac:dyDescent="0.25"/>
    <row r="288" spans="1:5" s="42" customFormat="1" ht="51" x14ac:dyDescent="0.25">
      <c r="A288" s="39" t="s">
        <v>0</v>
      </c>
      <c r="B288" s="40" t="s">
        <v>38</v>
      </c>
      <c r="C288" s="40" t="s">
        <v>37</v>
      </c>
      <c r="D288" s="41" t="s">
        <v>36</v>
      </c>
    </row>
    <row r="289" spans="1:4" s="46" customFormat="1" x14ac:dyDescent="0.2">
      <c r="A289" s="43">
        <v>1</v>
      </c>
      <c r="B289" s="44">
        <v>2</v>
      </c>
      <c r="C289" s="44">
        <v>3</v>
      </c>
      <c r="D289" s="45">
        <v>4</v>
      </c>
    </row>
    <row r="290" spans="1:4" s="46" customFormat="1" ht="18" customHeight="1" x14ac:dyDescent="0.2">
      <c r="A290" s="210" t="s">
        <v>149</v>
      </c>
      <c r="B290" s="211"/>
      <c r="C290" s="211"/>
      <c r="D290" s="212"/>
    </row>
    <row r="291" spans="1:4" ht="21.75" customHeight="1" x14ac:dyDescent="0.2">
      <c r="A291" s="6" t="s">
        <v>116</v>
      </c>
      <c r="B291" s="2">
        <v>23675</v>
      </c>
      <c r="C291" s="2"/>
      <c r="D291" s="50" t="s">
        <v>144</v>
      </c>
    </row>
    <row r="292" spans="1:4" x14ac:dyDescent="0.2">
      <c r="A292" s="6" t="s">
        <v>145</v>
      </c>
      <c r="B292" s="2">
        <v>9226</v>
      </c>
      <c r="C292" s="2"/>
      <c r="D292" s="50" t="s">
        <v>146</v>
      </c>
    </row>
    <row r="293" spans="1:4" x14ac:dyDescent="0.2">
      <c r="A293" s="213" t="s">
        <v>160</v>
      </c>
      <c r="B293" s="214"/>
      <c r="C293" s="215">
        <f>SUM(B291:B292)</f>
        <v>32901</v>
      </c>
      <c r="D293" s="216"/>
    </row>
    <row r="294" spans="1:4" s="46" customFormat="1" x14ac:dyDescent="0.2">
      <c r="A294" s="217" t="s">
        <v>155</v>
      </c>
      <c r="B294" s="218"/>
      <c r="C294" s="218"/>
      <c r="D294" s="217"/>
    </row>
    <row r="295" spans="1:4" s="46" customFormat="1" ht="13.5" thickBot="1" x14ac:dyDescent="0.25">
      <c r="A295" s="209" t="s">
        <v>303</v>
      </c>
      <c r="B295" s="207">
        <v>550</v>
      </c>
      <c r="C295" s="207">
        <v>550</v>
      </c>
      <c r="D295" s="208"/>
    </row>
    <row r="296" spans="1:4" s="46" customFormat="1" x14ac:dyDescent="0.2">
      <c r="A296" s="141" t="s">
        <v>152</v>
      </c>
      <c r="B296" s="142"/>
      <c r="C296" s="142"/>
      <c r="D296" s="143"/>
    </row>
    <row r="297" spans="1:4" x14ac:dyDescent="0.2">
      <c r="A297" s="6" t="s">
        <v>147</v>
      </c>
      <c r="B297" s="2">
        <v>1100</v>
      </c>
      <c r="C297" s="2"/>
      <c r="D297" s="50"/>
    </row>
    <row r="298" spans="1:4" x14ac:dyDescent="0.2">
      <c r="A298" s="6" t="s">
        <v>148</v>
      </c>
      <c r="B298" s="2">
        <v>150</v>
      </c>
      <c r="C298" s="2"/>
      <c r="D298" s="50"/>
    </row>
    <row r="299" spans="1:4" x14ac:dyDescent="0.2">
      <c r="A299" s="6" t="s">
        <v>150</v>
      </c>
      <c r="B299" s="2">
        <v>250</v>
      </c>
      <c r="C299" s="2"/>
      <c r="D299" s="50"/>
    </row>
    <row r="300" spans="1:4" x14ac:dyDescent="0.2">
      <c r="A300" s="6" t="s">
        <v>151</v>
      </c>
      <c r="B300" s="2">
        <v>500</v>
      </c>
      <c r="C300" s="2"/>
      <c r="D300" s="50"/>
    </row>
    <row r="301" spans="1:4" ht="13.5" thickBot="1" x14ac:dyDescent="0.25">
      <c r="A301" s="144" t="s">
        <v>160</v>
      </c>
      <c r="B301" s="145"/>
      <c r="C301" s="146">
        <f>SUM(B297:B300)</f>
        <v>2000</v>
      </c>
      <c r="D301" s="147"/>
    </row>
    <row r="302" spans="1:4" x14ac:dyDescent="0.2">
      <c r="A302" s="204" t="s">
        <v>153</v>
      </c>
      <c r="B302" s="205"/>
      <c r="C302" s="205"/>
      <c r="D302" s="206"/>
    </row>
    <row r="303" spans="1:4" x14ac:dyDescent="0.2">
      <c r="A303" s="6" t="s">
        <v>154</v>
      </c>
      <c r="B303" s="2">
        <v>270</v>
      </c>
      <c r="C303" s="2"/>
      <c r="D303" s="50"/>
    </row>
    <row r="304" spans="1:4" x14ac:dyDescent="0.2">
      <c r="A304" s="6" t="s">
        <v>156</v>
      </c>
      <c r="B304" s="2">
        <v>350</v>
      </c>
      <c r="C304" s="2"/>
      <c r="D304" s="50"/>
    </row>
    <row r="305" spans="1:4" x14ac:dyDescent="0.2">
      <c r="A305" s="6" t="s">
        <v>157</v>
      </c>
      <c r="B305" s="2">
        <v>350</v>
      </c>
      <c r="C305" s="2"/>
      <c r="D305" s="50"/>
    </row>
    <row r="306" spans="1:4" x14ac:dyDescent="0.2">
      <c r="A306" s="6" t="s">
        <v>158</v>
      </c>
      <c r="B306" s="2">
        <v>100</v>
      </c>
      <c r="C306" s="2"/>
      <c r="D306" s="50"/>
    </row>
    <row r="307" spans="1:4" x14ac:dyDescent="0.2">
      <c r="A307" s="6" t="s">
        <v>159</v>
      </c>
      <c r="B307" s="2">
        <v>300</v>
      </c>
      <c r="C307" s="2"/>
      <c r="D307" s="50"/>
    </row>
    <row r="308" spans="1:4" ht="13.5" thickBot="1" x14ac:dyDescent="0.25">
      <c r="A308" s="144" t="s">
        <v>160</v>
      </c>
      <c r="B308" s="145"/>
      <c r="C308" s="146">
        <f>SUM(B303:B307)</f>
        <v>1370</v>
      </c>
      <c r="D308" s="147"/>
    </row>
    <row r="309" spans="1:4" x14ac:dyDescent="0.2">
      <c r="A309" s="14" t="s">
        <v>166</v>
      </c>
      <c r="B309" s="13">
        <f>(B292+B307)/1.27</f>
        <v>7500.787401574803</v>
      </c>
      <c r="C309" s="13"/>
      <c r="D309" s="148"/>
    </row>
    <row r="310" spans="1:4" x14ac:dyDescent="0.2">
      <c r="A310" s="52" t="s">
        <v>162</v>
      </c>
      <c r="B310" s="2">
        <f>B309*0.27</f>
        <v>2025.212598425197</v>
      </c>
      <c r="C310" s="2"/>
      <c r="D310" s="50"/>
    </row>
    <row r="311" spans="1:4" ht="13.5" thickBot="1" x14ac:dyDescent="0.25">
      <c r="A311" s="144" t="s">
        <v>165</v>
      </c>
      <c r="B311" s="146"/>
      <c r="C311" s="146">
        <f>SUM(B309:B310)</f>
        <v>9526</v>
      </c>
      <c r="D311" s="149"/>
    </row>
    <row r="312" spans="1:4" x14ac:dyDescent="0.2">
      <c r="A312" s="14" t="s">
        <v>167</v>
      </c>
      <c r="B312" s="13">
        <f>(B291+B295+B297)/1.27</f>
        <v>19940.944881889762</v>
      </c>
      <c r="C312" s="13"/>
      <c r="D312" s="148"/>
    </row>
    <row r="313" spans="1:4" x14ac:dyDescent="0.2">
      <c r="A313" s="150" t="s">
        <v>163</v>
      </c>
      <c r="B313" s="2">
        <f>B312*0.27</f>
        <v>5384.0551181102364</v>
      </c>
      <c r="C313" s="2"/>
      <c r="D313" s="50"/>
    </row>
    <row r="314" spans="1:4" ht="13.5" thickBot="1" x14ac:dyDescent="0.25">
      <c r="A314" s="144" t="s">
        <v>117</v>
      </c>
      <c r="B314" s="146"/>
      <c r="C314" s="146">
        <f>SUM(B312:B313)</f>
        <v>25325</v>
      </c>
      <c r="D314" s="149"/>
    </row>
    <row r="315" spans="1:4" x14ac:dyDescent="0.2">
      <c r="A315" s="14" t="s">
        <v>168</v>
      </c>
      <c r="B315" s="13">
        <f>(B298+B299+B300+B303+B304+B305+B306)/1.27</f>
        <v>1551.1811023622047</v>
      </c>
      <c r="C315" s="13"/>
      <c r="D315" s="148"/>
    </row>
    <row r="316" spans="1:4" x14ac:dyDescent="0.2">
      <c r="A316" s="6" t="s">
        <v>164</v>
      </c>
      <c r="B316" s="2">
        <f>B315*0.27</f>
        <v>418.81889763779532</v>
      </c>
      <c r="C316" s="2"/>
      <c r="D316" s="50"/>
    </row>
    <row r="317" spans="1:4" ht="13.5" thickBot="1" x14ac:dyDescent="0.25">
      <c r="A317" s="144" t="s">
        <v>161</v>
      </c>
      <c r="B317" s="146"/>
      <c r="C317" s="146">
        <f>SUM(B315:B316)</f>
        <v>1970</v>
      </c>
      <c r="D317" s="149"/>
    </row>
    <row r="318" spans="1:4" ht="30.75" customHeight="1" thickBot="1" x14ac:dyDescent="0.25">
      <c r="A318" s="64" t="s">
        <v>46</v>
      </c>
      <c r="B318" s="65"/>
      <c r="C318" s="66">
        <f>C293+C311+C314+C317</f>
        <v>69722</v>
      </c>
      <c r="D318" s="67"/>
    </row>
    <row r="319" spans="1:4" ht="13.5" thickTop="1" x14ac:dyDescent="0.2"/>
    <row r="327" spans="1:15" ht="15" x14ac:dyDescent="0.25">
      <c r="A327" s="243" t="s">
        <v>118</v>
      </c>
      <c r="B327" s="243"/>
      <c r="C327" s="243"/>
      <c r="D327" s="243"/>
    </row>
    <row r="328" spans="1:15" ht="13.5" thickBot="1" x14ac:dyDescent="0.25">
      <c r="F328" s="251"/>
      <c r="G328" s="251"/>
      <c r="H328" s="251"/>
      <c r="I328" s="251"/>
      <c r="J328" s="251"/>
      <c r="K328" s="251"/>
      <c r="L328" s="251"/>
      <c r="M328" s="251"/>
      <c r="N328" s="251"/>
      <c r="O328" s="251"/>
    </row>
    <row r="329" spans="1:15" s="42" customFormat="1" ht="45" customHeight="1" x14ac:dyDescent="0.25">
      <c r="A329" s="39" t="s">
        <v>47</v>
      </c>
      <c r="B329" s="40" t="s">
        <v>38</v>
      </c>
      <c r="C329" s="40" t="s">
        <v>37</v>
      </c>
      <c r="D329" s="41" t="s">
        <v>36</v>
      </c>
      <c r="F329" s="246"/>
      <c r="G329" s="246"/>
      <c r="H329" s="246"/>
      <c r="I329" s="246"/>
      <c r="J329" s="246"/>
      <c r="K329" s="246"/>
      <c r="L329" s="246"/>
      <c r="M329" s="246"/>
      <c r="N329" s="246"/>
      <c r="O329" s="246"/>
    </row>
    <row r="330" spans="1:15" s="46" customFormat="1" x14ac:dyDescent="0.2">
      <c r="A330" s="43">
        <v>1</v>
      </c>
      <c r="B330" s="44">
        <v>2</v>
      </c>
      <c r="C330" s="44">
        <v>3</v>
      </c>
      <c r="D330" s="45">
        <v>4</v>
      </c>
      <c r="F330" s="246"/>
      <c r="G330" s="246"/>
      <c r="H330" s="246"/>
      <c r="I330" s="246"/>
      <c r="J330" s="246"/>
      <c r="K330" s="246"/>
      <c r="L330" s="246"/>
      <c r="M330" s="246"/>
      <c r="N330" s="246"/>
      <c r="O330" s="246"/>
    </row>
    <row r="331" spans="1:15" ht="26.25" customHeight="1" x14ac:dyDescent="0.2">
      <c r="A331" s="47" t="s">
        <v>48</v>
      </c>
      <c r="B331" s="2"/>
      <c r="C331" s="21"/>
      <c r="D331" s="50"/>
      <c r="F331" s="250"/>
      <c r="G331" s="250"/>
      <c r="H331" s="23"/>
      <c r="I331" s="23"/>
      <c r="J331" s="23"/>
      <c r="K331" s="23"/>
      <c r="L331" s="9"/>
      <c r="M331" s="9"/>
      <c r="N331" s="9"/>
      <c r="O331" s="23"/>
    </row>
    <row r="332" spans="1:15" x14ac:dyDescent="0.2">
      <c r="A332" s="6" t="s">
        <v>119</v>
      </c>
      <c r="B332" s="2">
        <v>27000</v>
      </c>
      <c r="C332" s="2"/>
      <c r="D332" s="50"/>
      <c r="F332" s="250"/>
      <c r="G332" s="250"/>
      <c r="H332" s="23"/>
      <c r="I332" s="23"/>
      <c r="J332" s="23"/>
      <c r="K332" s="9"/>
      <c r="L332" s="9"/>
      <c r="M332" s="9"/>
      <c r="N332" s="9"/>
      <c r="O332" s="23"/>
    </row>
    <row r="333" spans="1:15" x14ac:dyDescent="0.2">
      <c r="A333" s="6" t="s">
        <v>120</v>
      </c>
      <c r="B333" s="2">
        <v>110</v>
      </c>
      <c r="C333" s="2"/>
      <c r="D333" s="50"/>
      <c r="F333" s="250"/>
      <c r="G333" s="250"/>
      <c r="H333" s="23"/>
      <c r="I333" s="23"/>
      <c r="J333" s="9"/>
      <c r="K333" s="9"/>
      <c r="L333" s="9"/>
      <c r="M333" s="9"/>
      <c r="N333" s="9"/>
      <c r="O333" s="23"/>
    </row>
    <row r="334" spans="1:15" x14ac:dyDescent="0.2">
      <c r="A334" s="6" t="s">
        <v>121</v>
      </c>
      <c r="B334" s="2">
        <v>80</v>
      </c>
      <c r="C334" s="2"/>
      <c r="D334" s="50"/>
      <c r="F334" s="250"/>
      <c r="G334" s="250"/>
      <c r="H334" s="9"/>
      <c r="I334" s="9"/>
      <c r="J334" s="23"/>
      <c r="K334" s="9"/>
      <c r="L334" s="9"/>
      <c r="M334" s="9"/>
      <c r="N334" s="9"/>
      <c r="O334" s="23"/>
    </row>
    <row r="335" spans="1:15" x14ac:dyDescent="0.2">
      <c r="A335" s="6" t="s">
        <v>122</v>
      </c>
      <c r="B335" s="2">
        <v>12000</v>
      </c>
      <c r="C335" s="2"/>
      <c r="D335" s="50"/>
      <c r="F335" s="250"/>
      <c r="G335" s="250"/>
      <c r="H335" s="9"/>
      <c r="I335" s="9"/>
      <c r="J335" s="23"/>
      <c r="K335" s="9"/>
      <c r="L335" s="9"/>
      <c r="M335" s="9"/>
      <c r="N335" s="9"/>
      <c r="O335" s="23"/>
    </row>
    <row r="336" spans="1:15" x14ac:dyDescent="0.2">
      <c r="A336" s="6" t="s">
        <v>123</v>
      </c>
      <c r="B336" s="2">
        <v>200</v>
      </c>
      <c r="C336" s="2"/>
      <c r="D336" s="50"/>
      <c r="F336" s="250"/>
      <c r="G336" s="250"/>
      <c r="H336" s="23"/>
      <c r="I336" s="23"/>
      <c r="J336" s="23"/>
      <c r="K336" s="9"/>
      <c r="L336" s="9"/>
      <c r="M336" s="9"/>
      <c r="N336" s="9"/>
      <c r="O336" s="23"/>
    </row>
    <row r="337" spans="1:15" x14ac:dyDescent="0.2">
      <c r="A337" s="47" t="s">
        <v>124</v>
      </c>
      <c r="B337" s="2"/>
      <c r="C337" s="21">
        <f>SUM(B332:B336)</f>
        <v>39390</v>
      </c>
      <c r="D337" s="50"/>
      <c r="F337" s="250"/>
      <c r="G337" s="250"/>
      <c r="H337" s="23"/>
      <c r="I337" s="23"/>
      <c r="J337" s="23"/>
      <c r="K337" s="9"/>
      <c r="L337" s="9"/>
      <c r="M337" s="9"/>
      <c r="N337" s="9"/>
      <c r="O337" s="23"/>
    </row>
    <row r="338" spans="1:15" x14ac:dyDescent="0.2">
      <c r="A338" s="47" t="s">
        <v>233</v>
      </c>
      <c r="B338" s="2"/>
      <c r="C338" s="2"/>
      <c r="D338" s="50"/>
      <c r="F338" s="250"/>
      <c r="G338" s="250"/>
      <c r="H338" s="23"/>
      <c r="I338" s="23"/>
      <c r="J338" s="23"/>
      <c r="K338" s="9"/>
      <c r="L338" s="9"/>
      <c r="M338" s="9"/>
      <c r="N338" s="9"/>
      <c r="O338" s="23"/>
    </row>
    <row r="339" spans="1:15" x14ac:dyDescent="0.2">
      <c r="A339" s="6" t="s">
        <v>127</v>
      </c>
      <c r="B339" s="2">
        <v>630</v>
      </c>
      <c r="C339" s="2"/>
      <c r="D339" s="50"/>
      <c r="F339" s="250"/>
      <c r="G339" s="250"/>
      <c r="H339" s="23"/>
      <c r="I339" s="23"/>
      <c r="J339" s="23"/>
      <c r="K339" s="9"/>
      <c r="L339" s="9"/>
      <c r="M339" s="9"/>
      <c r="N339" s="9"/>
      <c r="O339" s="23"/>
    </row>
    <row r="340" spans="1:15" x14ac:dyDescent="0.2">
      <c r="A340" s="6" t="s">
        <v>125</v>
      </c>
      <c r="B340" s="2">
        <v>378</v>
      </c>
      <c r="C340" s="2"/>
      <c r="D340" s="50"/>
      <c r="F340" s="250"/>
      <c r="G340" s="250"/>
      <c r="H340" s="9"/>
      <c r="I340" s="9"/>
      <c r="J340" s="9"/>
      <c r="K340" s="9"/>
      <c r="L340" s="9"/>
      <c r="M340" s="9"/>
      <c r="N340" s="23"/>
      <c r="O340" s="23"/>
    </row>
    <row r="341" spans="1:15" x14ac:dyDescent="0.2">
      <c r="A341" s="6" t="s">
        <v>126</v>
      </c>
      <c r="B341" s="2">
        <v>472</v>
      </c>
      <c r="C341" s="2"/>
      <c r="D341" s="50"/>
      <c r="F341" s="250"/>
      <c r="G341" s="250"/>
      <c r="H341" s="9"/>
      <c r="I341" s="9"/>
      <c r="J341" s="23"/>
      <c r="K341" s="9"/>
      <c r="L341" s="23"/>
      <c r="M341" s="23"/>
      <c r="N341" s="9"/>
      <c r="O341" s="23"/>
    </row>
    <row r="342" spans="1:15" x14ac:dyDescent="0.2">
      <c r="A342" s="6" t="s">
        <v>128</v>
      </c>
      <c r="B342" s="2">
        <v>4724</v>
      </c>
      <c r="C342" s="2"/>
      <c r="D342" s="50"/>
      <c r="F342" s="248"/>
      <c r="G342" s="248"/>
      <c r="H342" s="24"/>
      <c r="I342" s="24"/>
      <c r="J342" s="24"/>
      <c r="K342" s="24"/>
      <c r="L342" s="24"/>
      <c r="M342" s="24"/>
      <c r="N342" s="24"/>
      <c r="O342" s="24"/>
    </row>
    <row r="343" spans="1:15" x14ac:dyDescent="0.2">
      <c r="A343" s="6" t="s">
        <v>243</v>
      </c>
      <c r="B343" s="2">
        <f>(B339+B340+B341+B342)*0.27</f>
        <v>1675.0800000000002</v>
      </c>
      <c r="C343" s="2"/>
      <c r="D343" s="50"/>
      <c r="F343" s="31"/>
      <c r="G343" s="31"/>
      <c r="H343" s="24"/>
      <c r="I343" s="24"/>
      <c r="J343" s="24"/>
      <c r="K343" s="24"/>
      <c r="L343" s="24"/>
      <c r="M343" s="24"/>
      <c r="N343" s="24"/>
      <c r="O343" s="24"/>
    </row>
    <row r="344" spans="1:15" x14ac:dyDescent="0.2">
      <c r="A344" s="6" t="s">
        <v>232</v>
      </c>
      <c r="B344" s="2">
        <v>25</v>
      </c>
      <c r="C344" s="2"/>
      <c r="D344" s="50"/>
      <c r="F344" s="252"/>
      <c r="G344" s="252"/>
      <c r="H344" s="9"/>
      <c r="I344" s="9"/>
      <c r="J344" s="9"/>
      <c r="K344" s="9"/>
      <c r="L344" s="9"/>
      <c r="M344" s="9"/>
      <c r="N344" s="9"/>
      <c r="O344" s="9"/>
    </row>
    <row r="345" spans="1:15" x14ac:dyDescent="0.2">
      <c r="A345" s="47" t="s">
        <v>234</v>
      </c>
      <c r="B345" s="2"/>
      <c r="C345" s="21">
        <f>SUM(B339:B344)</f>
        <v>7904.08</v>
      </c>
      <c r="D345" s="50"/>
      <c r="F345" s="253"/>
      <c r="G345" s="253"/>
      <c r="H345" s="9"/>
      <c r="I345" s="9"/>
      <c r="J345" s="9"/>
      <c r="K345" s="9"/>
      <c r="L345" s="9"/>
      <c r="M345" s="9"/>
      <c r="N345" s="9"/>
      <c r="O345" s="9"/>
    </row>
    <row r="346" spans="1:15" x14ac:dyDescent="0.2">
      <c r="A346" s="47" t="s">
        <v>129</v>
      </c>
      <c r="B346" s="2"/>
      <c r="C346" s="2"/>
      <c r="D346" s="50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1:15" x14ac:dyDescent="0.2">
      <c r="A347" s="153" t="s">
        <v>235</v>
      </c>
      <c r="B347" s="2"/>
      <c r="C347" s="2"/>
      <c r="D347" s="50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1:15" x14ac:dyDescent="0.2">
      <c r="A348" s="47" t="s">
        <v>130</v>
      </c>
      <c r="B348" s="21"/>
      <c r="C348" s="21"/>
      <c r="D348" s="50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1:15" x14ac:dyDescent="0.2">
      <c r="A349" s="154" t="s">
        <v>225</v>
      </c>
      <c r="B349" s="2">
        <v>91513</v>
      </c>
      <c r="C349" s="2"/>
      <c r="D349" s="50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1:15" x14ac:dyDescent="0.2">
      <c r="A350" s="154" t="s">
        <v>226</v>
      </c>
      <c r="B350" s="2">
        <v>50611</v>
      </c>
      <c r="C350" s="2"/>
      <c r="D350" s="50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1:15" x14ac:dyDescent="0.2">
      <c r="A351" s="154" t="s">
        <v>227</v>
      </c>
      <c r="B351" s="2">
        <v>16798</v>
      </c>
      <c r="C351" s="2"/>
      <c r="D351" s="50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1:15" x14ac:dyDescent="0.2">
      <c r="A352" s="154" t="s">
        <v>228</v>
      </c>
      <c r="B352" s="2">
        <v>2500</v>
      </c>
      <c r="C352" s="2"/>
      <c r="D352" s="50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1:15" x14ac:dyDescent="0.2">
      <c r="A353" s="154" t="s">
        <v>229</v>
      </c>
      <c r="B353" s="2">
        <v>8453</v>
      </c>
      <c r="C353" s="2"/>
      <c r="D353" s="50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1:15" x14ac:dyDescent="0.2">
      <c r="A354" s="154" t="s">
        <v>230</v>
      </c>
      <c r="B354" s="2">
        <v>9310</v>
      </c>
      <c r="C354" s="2"/>
      <c r="D354" s="50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1:15" x14ac:dyDescent="0.2">
      <c r="A355" s="154" t="s">
        <v>231</v>
      </c>
      <c r="B355" s="2">
        <v>3998</v>
      </c>
      <c r="C355" s="2"/>
      <c r="D355" s="50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1:15" x14ac:dyDescent="0.2">
      <c r="A356" s="6" t="s">
        <v>131</v>
      </c>
      <c r="B356" s="2"/>
      <c r="C356" s="2"/>
      <c r="D356" s="50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1:15" x14ac:dyDescent="0.2">
      <c r="A357" s="6" t="s">
        <v>132</v>
      </c>
      <c r="B357" s="2">
        <v>4900</v>
      </c>
      <c r="C357" s="2"/>
      <c r="D357" s="50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1:15" x14ac:dyDescent="0.2">
      <c r="A358" s="6" t="s">
        <v>133</v>
      </c>
      <c r="B358" s="2">
        <v>22738</v>
      </c>
      <c r="C358" s="2"/>
      <c r="D358" s="50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1:15" x14ac:dyDescent="0.2">
      <c r="A359" s="6" t="s">
        <v>327</v>
      </c>
      <c r="B359" s="2">
        <v>90660</v>
      </c>
      <c r="C359" s="2"/>
      <c r="D359" s="50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1:15" x14ac:dyDescent="0.2">
      <c r="A360" s="6" t="s">
        <v>134</v>
      </c>
      <c r="B360" s="2">
        <v>808</v>
      </c>
      <c r="C360" s="19"/>
      <c r="D360" s="50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1:15" x14ac:dyDescent="0.2">
      <c r="A361" s="6" t="s">
        <v>135</v>
      </c>
      <c r="B361" s="2">
        <f>500+24+270+270+270+270+270</f>
        <v>1874</v>
      </c>
      <c r="C361" s="19"/>
      <c r="D361" s="50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1:15" x14ac:dyDescent="0.2">
      <c r="A362" s="153" t="s">
        <v>139</v>
      </c>
      <c r="B362" s="2"/>
      <c r="C362" s="21">
        <f>SUM(B349:B361)</f>
        <v>304163</v>
      </c>
      <c r="D362" s="222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1:15" x14ac:dyDescent="0.2">
      <c r="A363" s="47" t="s">
        <v>136</v>
      </c>
      <c r="B363" s="2"/>
      <c r="C363" s="2"/>
      <c r="D363" s="50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1:15" x14ac:dyDescent="0.2">
      <c r="A364" s="6" t="s">
        <v>137</v>
      </c>
      <c r="B364" s="2">
        <v>23675</v>
      </c>
      <c r="C364" s="2"/>
      <c r="D364" s="50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1:15" x14ac:dyDescent="0.2">
      <c r="A365" s="6" t="s">
        <v>138</v>
      </c>
      <c r="B365" s="2">
        <v>9226</v>
      </c>
      <c r="C365" s="2"/>
      <c r="D365" s="50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1:15" x14ac:dyDescent="0.2">
      <c r="A366" s="47" t="s">
        <v>140</v>
      </c>
      <c r="B366" s="2"/>
      <c r="C366" s="21">
        <f>SUM(B364:B365)</f>
        <v>32901</v>
      </c>
      <c r="D366" s="50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1:15" x14ac:dyDescent="0.2">
      <c r="A367" s="47" t="s">
        <v>236</v>
      </c>
      <c r="B367" s="2"/>
      <c r="C367" s="21">
        <f>C366+C362</f>
        <v>337064</v>
      </c>
      <c r="D367" s="50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1:15" ht="13.5" thickBot="1" x14ac:dyDescent="0.25">
      <c r="A368" s="68" t="s">
        <v>304</v>
      </c>
      <c r="B368" s="69"/>
      <c r="C368" s="69">
        <v>600</v>
      </c>
      <c r="D368" s="70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1:15" ht="20.25" customHeight="1" thickBot="1" x14ac:dyDescent="0.25">
      <c r="A369" s="64" t="s">
        <v>51</v>
      </c>
      <c r="B369" s="65"/>
      <c r="C369" s="66">
        <f>C367+C345+C337+C368</f>
        <v>384958.08</v>
      </c>
      <c r="D369" s="67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1:15" ht="13.5" thickTop="1" x14ac:dyDescent="0.2"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1:15" ht="15" customHeight="1" x14ac:dyDescent="0.2">
      <c r="F371" s="251"/>
      <c r="G371" s="251"/>
      <c r="H371" s="251"/>
      <c r="I371" s="251"/>
      <c r="J371" s="251"/>
      <c r="K371" s="251"/>
      <c r="L371" s="251"/>
      <c r="M371" s="251"/>
      <c r="N371" s="251"/>
      <c r="O371" s="251"/>
    </row>
    <row r="372" spans="1:15" ht="19.5" customHeight="1" x14ac:dyDescent="0.2">
      <c r="F372" s="246"/>
      <c r="G372" s="246"/>
      <c r="H372" s="246"/>
      <c r="I372" s="246"/>
      <c r="J372" s="246"/>
      <c r="K372" s="246"/>
      <c r="L372" s="246"/>
      <c r="M372" s="246"/>
      <c r="N372" s="246"/>
      <c r="O372" s="246"/>
    </row>
    <row r="373" spans="1:15" ht="41.25" customHeight="1" x14ac:dyDescent="0.2">
      <c r="F373" s="246"/>
      <c r="G373" s="246"/>
      <c r="H373" s="246"/>
      <c r="I373" s="246"/>
      <c r="J373" s="246"/>
      <c r="K373" s="246"/>
      <c r="L373" s="246"/>
      <c r="M373" s="246"/>
      <c r="N373" s="246"/>
      <c r="O373" s="246"/>
    </row>
    <row r="374" spans="1:15" ht="33" customHeight="1" x14ac:dyDescent="0.2">
      <c r="F374" s="250"/>
      <c r="G374" s="250"/>
      <c r="H374" s="249"/>
      <c r="I374" s="249"/>
      <c r="J374" s="23"/>
      <c r="K374" s="223"/>
      <c r="L374" s="223"/>
      <c r="M374" s="223"/>
      <c r="N374" s="223"/>
      <c r="O374" s="24"/>
    </row>
    <row r="375" spans="1:15" x14ac:dyDescent="0.2">
      <c r="F375" s="250"/>
      <c r="G375" s="250"/>
      <c r="H375" s="249"/>
      <c r="I375" s="249"/>
      <c r="J375" s="23"/>
      <c r="K375" s="223"/>
      <c r="L375" s="223"/>
      <c r="M375" s="223"/>
      <c r="N375" s="224"/>
      <c r="O375" s="24"/>
    </row>
    <row r="376" spans="1:15" s="49" customFormat="1" ht="13.5" customHeight="1" x14ac:dyDescent="0.2">
      <c r="B376" s="160"/>
      <c r="C376" s="160"/>
      <c r="F376" s="248"/>
      <c r="G376" s="248"/>
      <c r="H376" s="247"/>
      <c r="I376" s="247"/>
      <c r="J376" s="24"/>
      <c r="K376" s="225"/>
      <c r="L376" s="225"/>
      <c r="M376" s="225"/>
      <c r="N376" s="226"/>
      <c r="O376" s="24"/>
    </row>
    <row r="377" spans="1:15" x14ac:dyDescent="0.2"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416" ht="25.5" customHeight="1" x14ac:dyDescent="0.2"/>
  </sheetData>
  <mergeCells count="55">
    <mergeCell ref="A246:D246"/>
    <mergeCell ref="A213:D213"/>
    <mergeCell ref="A175:D175"/>
    <mergeCell ref="A270:D270"/>
    <mergeCell ref="F328:O328"/>
    <mergeCell ref="N329:N330"/>
    <mergeCell ref="M372:M373"/>
    <mergeCell ref="N372:N373"/>
    <mergeCell ref="A2:D2"/>
    <mergeCell ref="A48:D48"/>
    <mergeCell ref="A327:D327"/>
    <mergeCell ref="A96:E96"/>
    <mergeCell ref="A114:E114"/>
    <mergeCell ref="A124:E124"/>
    <mergeCell ref="A143:E143"/>
    <mergeCell ref="A181:E181"/>
    <mergeCell ref="A221:E221"/>
    <mergeCell ref="A247:E247"/>
    <mergeCell ref="A286:E286"/>
    <mergeCell ref="A273:E273"/>
    <mergeCell ref="F345:G345"/>
    <mergeCell ref="F336:G336"/>
    <mergeCell ref="F337:G337"/>
    <mergeCell ref="F338:G338"/>
    <mergeCell ref="F339:G339"/>
    <mergeCell ref="F340:G340"/>
    <mergeCell ref="F331:G331"/>
    <mergeCell ref="F332:G332"/>
    <mergeCell ref="F333:G333"/>
    <mergeCell ref="F334:G334"/>
    <mergeCell ref="F335:G335"/>
    <mergeCell ref="M329:M330"/>
    <mergeCell ref="F371:O371"/>
    <mergeCell ref="F372:G373"/>
    <mergeCell ref="J372:J373"/>
    <mergeCell ref="O372:O373"/>
    <mergeCell ref="O329:O330"/>
    <mergeCell ref="F329:G330"/>
    <mergeCell ref="H329:H330"/>
    <mergeCell ref="I329:I330"/>
    <mergeCell ref="J329:J330"/>
    <mergeCell ref="K329:K330"/>
    <mergeCell ref="L329:L330"/>
    <mergeCell ref="F341:G341"/>
    <mergeCell ref="F342:G342"/>
    <mergeCell ref="F344:G344"/>
    <mergeCell ref="K372:K373"/>
    <mergeCell ref="L372:L373"/>
    <mergeCell ref="H376:I376"/>
    <mergeCell ref="F376:G376"/>
    <mergeCell ref="H372:I373"/>
    <mergeCell ref="H374:I374"/>
    <mergeCell ref="H375:I375"/>
    <mergeCell ref="F375:G375"/>
    <mergeCell ref="F374:G374"/>
  </mergeCells>
  <printOptions horizontalCentered="1"/>
  <pageMargins left="0.11811023622047245" right="0.11811023622047245" top="0.35433070866141736" bottom="0.35433070866141736" header="0.31496062992125984" footer="0.31496062992125984"/>
  <pageSetup paperSize="9" firstPageNumber="5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31" workbookViewId="0">
      <selection activeCell="I28" sqref="I28"/>
    </sheetView>
  </sheetViews>
  <sheetFormatPr defaultRowHeight="15" x14ac:dyDescent="0.25"/>
  <cols>
    <col min="8" max="8" width="10.85546875" customWidth="1"/>
    <col min="9" max="9" width="10.7109375" customWidth="1"/>
    <col min="10" max="10" width="11.140625" customWidth="1"/>
  </cols>
  <sheetData>
    <row r="1" spans="1:10" ht="22.5" customHeight="1" thickBot="1" x14ac:dyDescent="0.3">
      <c r="A1" s="255" t="s">
        <v>207</v>
      </c>
      <c r="B1" s="256"/>
      <c r="C1" s="256"/>
      <c r="D1" s="256"/>
      <c r="E1" s="256"/>
      <c r="F1" s="256"/>
      <c r="G1" s="256"/>
      <c r="H1" s="256"/>
      <c r="I1" s="256"/>
      <c r="J1" s="257"/>
    </row>
    <row r="2" spans="1:10" ht="24.75" customHeight="1" x14ac:dyDescent="0.25">
      <c r="A2" s="258" t="s">
        <v>206</v>
      </c>
      <c r="B2" s="259"/>
      <c r="C2" s="259" t="s">
        <v>200</v>
      </c>
      <c r="D2" s="259" t="s">
        <v>201</v>
      </c>
      <c r="E2" s="259" t="s">
        <v>202</v>
      </c>
      <c r="F2" s="259" t="s">
        <v>205</v>
      </c>
      <c r="G2" s="259" t="s">
        <v>203</v>
      </c>
      <c r="H2" s="259" t="s">
        <v>204</v>
      </c>
      <c r="I2" s="259" t="s">
        <v>218</v>
      </c>
      <c r="J2" s="262" t="s">
        <v>242</v>
      </c>
    </row>
    <row r="3" spans="1:10" ht="42" customHeight="1" x14ac:dyDescent="0.25">
      <c r="A3" s="260"/>
      <c r="B3" s="261"/>
      <c r="C3" s="261"/>
      <c r="D3" s="261"/>
      <c r="E3" s="261"/>
      <c r="F3" s="261"/>
      <c r="G3" s="261"/>
      <c r="H3" s="261"/>
      <c r="I3" s="261"/>
      <c r="J3" s="263"/>
    </row>
    <row r="4" spans="1:10" x14ac:dyDescent="0.25">
      <c r="A4" s="266" t="s">
        <v>62</v>
      </c>
      <c r="B4" s="267"/>
      <c r="C4" s="2">
        <f>'Nyírpazony Község Önkormányzata'!C13</f>
        <v>9368</v>
      </c>
      <c r="D4" s="2">
        <f>'Nyírpazony Község Önkormányzata'!C17</f>
        <v>2339</v>
      </c>
      <c r="E4" s="2">
        <f>'Nyírpazony Község Önkormányzata'!C28</f>
        <v>4889</v>
      </c>
      <c r="F4" s="2">
        <f>'Nyírpazony Község Önkormányzata'!C44</f>
        <v>43079</v>
      </c>
      <c r="G4" s="1"/>
      <c r="H4" s="1"/>
      <c r="I4" s="1"/>
      <c r="J4" s="26">
        <f>SUM(C4:I4)</f>
        <v>59675</v>
      </c>
    </row>
    <row r="5" spans="1:10" x14ac:dyDescent="0.25">
      <c r="A5" s="266" t="s">
        <v>209</v>
      </c>
      <c r="B5" s="267"/>
      <c r="C5" s="2">
        <f>'Nyírpazony Község Önkormányzata'!C56</f>
        <v>4764</v>
      </c>
      <c r="D5" s="2">
        <f>'Nyírpazony Község Önkormányzata'!C60</f>
        <v>1806.8000000000002</v>
      </c>
      <c r="E5" s="2">
        <f>'Nyírpazony Község Önkormányzata'!C91</f>
        <v>16226.09</v>
      </c>
      <c r="F5" s="1"/>
      <c r="G5" s="1"/>
      <c r="H5" s="1"/>
      <c r="I5" s="1"/>
      <c r="J5" s="26">
        <f t="shared" ref="J5:J14" si="0">SUM(C5:I5)</f>
        <v>22796.89</v>
      </c>
    </row>
    <row r="6" spans="1:10" x14ac:dyDescent="0.25">
      <c r="A6" s="266" t="s">
        <v>210</v>
      </c>
      <c r="B6" s="267"/>
      <c r="C6" s="2">
        <f>'Nyírpazony Község Önkormányzata'!C104</f>
        <v>76962</v>
      </c>
      <c r="D6" s="2">
        <f>'Nyírpazony Község Önkormányzata'!C107</f>
        <v>20561.580000000002</v>
      </c>
      <c r="E6" s="2">
        <f>'Nyírpazony Község Önkormányzata'!C109</f>
        <v>19227</v>
      </c>
      <c r="F6" s="1"/>
      <c r="G6" s="1"/>
      <c r="H6" s="1"/>
      <c r="I6" s="1"/>
      <c r="J6" s="26">
        <f t="shared" si="0"/>
        <v>116750.58</v>
      </c>
    </row>
    <row r="7" spans="1:10" x14ac:dyDescent="0.25">
      <c r="A7" s="266" t="s">
        <v>211</v>
      </c>
      <c r="B7" s="267"/>
      <c r="C7" s="1"/>
      <c r="D7" s="1"/>
      <c r="E7" s="2">
        <f>'Nyírpazony Község Önkormányzata'!C121</f>
        <v>699</v>
      </c>
      <c r="F7" s="1"/>
      <c r="G7" s="1"/>
      <c r="H7" s="1"/>
      <c r="I7" s="1"/>
      <c r="J7" s="26">
        <f t="shared" si="0"/>
        <v>699</v>
      </c>
    </row>
    <row r="8" spans="1:10" x14ac:dyDescent="0.25">
      <c r="A8" s="266" t="s">
        <v>212</v>
      </c>
      <c r="B8" s="267"/>
      <c r="C8" s="1"/>
      <c r="D8" s="1"/>
      <c r="E8" s="2">
        <f>'Nyírpazony Község Önkormányzata'!C131</f>
        <v>5842</v>
      </c>
      <c r="F8" s="1"/>
      <c r="G8" s="1"/>
      <c r="H8" s="1"/>
      <c r="I8" s="1"/>
      <c r="J8" s="26">
        <f t="shared" si="0"/>
        <v>5842</v>
      </c>
    </row>
    <row r="9" spans="1:10" x14ac:dyDescent="0.25">
      <c r="A9" s="266" t="s">
        <v>180</v>
      </c>
      <c r="B9" s="267"/>
      <c r="C9" s="2">
        <f>'Nyírpazony Község Önkormányzata'!C151</f>
        <v>7990</v>
      </c>
      <c r="D9" s="2">
        <f>'Nyírpazony Község Önkormányzata'!C155</f>
        <v>2162.7800000000002</v>
      </c>
      <c r="E9" s="2">
        <f>'Nyírpazony Község Önkormányzata'!C171</f>
        <v>19076.800000000003</v>
      </c>
      <c r="F9" s="1"/>
      <c r="G9" s="1"/>
      <c r="H9" s="1"/>
      <c r="I9" s="1"/>
      <c r="J9" s="26">
        <f t="shared" si="0"/>
        <v>29229.58</v>
      </c>
    </row>
    <row r="10" spans="1:10" x14ac:dyDescent="0.25">
      <c r="A10" s="266" t="s">
        <v>213</v>
      </c>
      <c r="B10" s="267"/>
      <c r="C10" s="2">
        <f>'Nyírpazony Község Önkormányzata'!C189</f>
        <v>2911</v>
      </c>
      <c r="D10" s="2">
        <f>'Nyírpazony Község Önkormányzata'!C193</f>
        <v>784.59</v>
      </c>
      <c r="E10" s="2">
        <f>'Nyírpazony Község Önkormányzata'!C210</f>
        <v>1634</v>
      </c>
      <c r="F10" s="1"/>
      <c r="G10" s="1"/>
      <c r="H10" s="1"/>
      <c r="I10" s="1"/>
      <c r="J10" s="26">
        <f t="shared" si="0"/>
        <v>5329.59</v>
      </c>
    </row>
    <row r="11" spans="1:10" x14ac:dyDescent="0.25">
      <c r="A11" s="268" t="s">
        <v>214</v>
      </c>
      <c r="B11" s="269"/>
      <c r="C11" s="2">
        <f>'Nyírpazony Község Önkormányzata'!C228</f>
        <v>2192</v>
      </c>
      <c r="D11" s="2">
        <f>'Nyírpazony Község Önkormányzata'!C232</f>
        <v>611.36</v>
      </c>
      <c r="E11" s="2">
        <f>'Nyírpazony Község Önkormányzata'!C244</f>
        <v>2051</v>
      </c>
      <c r="F11" s="1"/>
      <c r="G11" s="1"/>
      <c r="H11" s="1"/>
      <c r="I11" s="1"/>
      <c r="J11" s="26">
        <f t="shared" si="0"/>
        <v>4854.3600000000006</v>
      </c>
    </row>
    <row r="12" spans="1:10" x14ac:dyDescent="0.25">
      <c r="A12" s="266" t="s">
        <v>215</v>
      </c>
      <c r="B12" s="267"/>
      <c r="C12" s="2">
        <f>'Nyírpazony Község Önkormányzata'!C253</f>
        <v>2004</v>
      </c>
      <c r="D12" s="2">
        <f>'Nyírpazony Község Önkormányzata'!C257</f>
        <v>574.1</v>
      </c>
      <c r="E12" s="2">
        <f>'Nyírpazony Község Önkormányzata'!C268</f>
        <v>352.2</v>
      </c>
      <c r="F12" s="1"/>
      <c r="G12" s="1"/>
      <c r="H12" s="1"/>
      <c r="I12" s="1"/>
      <c r="J12" s="26">
        <f t="shared" si="0"/>
        <v>2930.2999999999997</v>
      </c>
    </row>
    <row r="13" spans="1:10" x14ac:dyDescent="0.25">
      <c r="A13" s="266" t="s">
        <v>216</v>
      </c>
      <c r="B13" s="267"/>
      <c r="C13" s="1"/>
      <c r="D13" s="1"/>
      <c r="E13" s="1"/>
      <c r="F13" s="1"/>
      <c r="G13" s="1"/>
      <c r="H13" s="1"/>
      <c r="I13" s="2">
        <f>'Nyírpazony Község Önkormányzata'!C283</f>
        <v>15234</v>
      </c>
      <c r="J13" s="26">
        <f t="shared" si="0"/>
        <v>15234</v>
      </c>
    </row>
    <row r="14" spans="1:10" x14ac:dyDescent="0.25">
      <c r="A14" s="266" t="s">
        <v>217</v>
      </c>
      <c r="B14" s="267"/>
      <c r="C14" s="1"/>
      <c r="D14" s="1"/>
      <c r="E14" s="2">
        <f>'Nyírpazony Község Önkormányzata'!C317</f>
        <v>1970</v>
      </c>
      <c r="F14" s="1"/>
      <c r="G14" s="2">
        <f>'Nyírpazony Község Önkormányzata'!C314</f>
        <v>25325</v>
      </c>
      <c r="H14" s="2">
        <v>9526.2999999999993</v>
      </c>
      <c r="I14" s="1"/>
      <c r="J14" s="26">
        <f t="shared" si="0"/>
        <v>36821.300000000003</v>
      </c>
    </row>
    <row r="15" spans="1:10" x14ac:dyDescent="0.25">
      <c r="A15" s="270" t="s">
        <v>331</v>
      </c>
      <c r="B15" s="271"/>
      <c r="C15" s="11"/>
      <c r="D15" s="11"/>
      <c r="E15" s="12"/>
      <c r="F15" s="12">
        <v>105575</v>
      </c>
      <c r="G15" s="12"/>
      <c r="H15" s="12"/>
      <c r="I15" s="12"/>
      <c r="J15" s="242">
        <f>SUM(C15:I15)</f>
        <v>105575</v>
      </c>
    </row>
    <row r="16" spans="1:10" ht="15.75" thickBot="1" x14ac:dyDescent="0.3">
      <c r="A16" s="264" t="s">
        <v>219</v>
      </c>
      <c r="B16" s="265"/>
      <c r="C16" s="146">
        <f>SUM(C4:C14)</f>
        <v>106191</v>
      </c>
      <c r="D16" s="146">
        <f t="shared" ref="D16:I16" si="1">SUM(D4:D14)</f>
        <v>28840.21</v>
      </c>
      <c r="E16" s="146">
        <f t="shared" si="1"/>
        <v>71967.09</v>
      </c>
      <c r="F16" s="146">
        <f>SUM(F4:F15)</f>
        <v>148654</v>
      </c>
      <c r="G16" s="146">
        <f t="shared" si="1"/>
        <v>25325</v>
      </c>
      <c r="H16" s="146">
        <f t="shared" si="1"/>
        <v>9526.2999999999993</v>
      </c>
      <c r="I16" s="146">
        <f t="shared" si="1"/>
        <v>15234</v>
      </c>
      <c r="J16" s="151">
        <f>SUM(J4:J15)</f>
        <v>405737.6</v>
      </c>
    </row>
    <row r="17" spans="1:10" x14ac:dyDescent="0.25">
      <c r="A17" s="31"/>
      <c r="B17" s="31"/>
      <c r="C17" s="24"/>
      <c r="D17" s="24"/>
      <c r="E17" s="24"/>
      <c r="F17" s="24"/>
      <c r="G17" s="24"/>
      <c r="H17" s="24"/>
      <c r="I17" s="24"/>
      <c r="J17" s="24"/>
    </row>
    <row r="18" spans="1:10" x14ac:dyDescent="0.25">
      <c r="A18" s="272"/>
      <c r="B18" s="272"/>
      <c r="C18" s="152"/>
      <c r="D18" s="152"/>
      <c r="E18" s="152"/>
      <c r="F18" s="152"/>
      <c r="G18" s="152"/>
      <c r="H18" s="152"/>
      <c r="I18" s="152"/>
      <c r="J18" s="152"/>
    </row>
    <row r="19" spans="1:10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</row>
    <row r="20" spans="1:1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 ht="15.75" thickBot="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x14ac:dyDescent="0.25">
      <c r="A24" s="273" t="s">
        <v>238</v>
      </c>
      <c r="B24" s="274"/>
      <c r="C24" s="274"/>
      <c r="D24" s="274"/>
      <c r="E24" s="274"/>
      <c r="F24" s="274"/>
      <c r="G24" s="274"/>
      <c r="H24" s="274"/>
      <c r="I24" s="274"/>
      <c r="J24" s="275"/>
    </row>
    <row r="25" spans="1:10" ht="15" customHeight="1" x14ac:dyDescent="0.25">
      <c r="A25" s="260"/>
      <c r="B25" s="261"/>
      <c r="C25" s="261" t="s">
        <v>239</v>
      </c>
      <c r="D25" s="261"/>
      <c r="E25" s="261" t="s">
        <v>240</v>
      </c>
      <c r="F25" s="261" t="s">
        <v>235</v>
      </c>
      <c r="G25" s="276" t="s">
        <v>305</v>
      </c>
      <c r="H25" s="261" t="s">
        <v>241</v>
      </c>
      <c r="I25" s="261" t="s">
        <v>252</v>
      </c>
      <c r="J25" s="263" t="s">
        <v>242</v>
      </c>
    </row>
    <row r="26" spans="1:10" ht="33" customHeight="1" x14ac:dyDescent="0.25">
      <c r="A26" s="260"/>
      <c r="B26" s="261"/>
      <c r="C26" s="261"/>
      <c r="D26" s="261"/>
      <c r="E26" s="261"/>
      <c r="F26" s="261"/>
      <c r="G26" s="277"/>
      <c r="H26" s="261"/>
      <c r="I26" s="261"/>
      <c r="J26" s="263"/>
    </row>
    <row r="27" spans="1:10" ht="15" customHeight="1" x14ac:dyDescent="0.25">
      <c r="A27" s="282" t="s">
        <v>206</v>
      </c>
      <c r="B27" s="283"/>
      <c r="C27" s="284">
        <f>'Nyírpazony Község Önkormányzata'!C337</f>
        <v>39390</v>
      </c>
      <c r="D27" s="285"/>
      <c r="E27" s="28">
        <f>'Nyírpazony Község Önkormányzata'!C345</f>
        <v>7904.08</v>
      </c>
      <c r="F27" s="219">
        <f>'Nyírpazony Község Önkormányzata'!C362</f>
        <v>304163</v>
      </c>
      <c r="G27" s="155">
        <f>'Nyírpazony Község Önkormányzata'!C368</f>
        <v>600</v>
      </c>
      <c r="H27" s="155">
        <f>'Nyírpazony Község Önkormányzata'!C366</f>
        <v>32901</v>
      </c>
      <c r="I27" s="155">
        <v>20780</v>
      </c>
      <c r="J27" s="156">
        <f>SUM(C27:I27)</f>
        <v>405738.08</v>
      </c>
    </row>
    <row r="28" spans="1:10" x14ac:dyDescent="0.25">
      <c r="A28" s="286"/>
      <c r="B28" s="287"/>
      <c r="C28" s="288"/>
      <c r="D28" s="289"/>
      <c r="E28" s="2"/>
      <c r="F28" s="220"/>
      <c r="G28" s="157"/>
      <c r="H28" s="157"/>
      <c r="I28" s="158"/>
      <c r="J28" s="159">
        <f t="shared" ref="J28" si="2">SUM(C28:I28)</f>
        <v>0</v>
      </c>
    </row>
    <row r="29" spans="1:10" ht="15.75" customHeight="1" thickBot="1" x14ac:dyDescent="0.3">
      <c r="A29" s="278" t="s">
        <v>219</v>
      </c>
      <c r="B29" s="279"/>
      <c r="C29" s="280">
        <f t="shared" ref="C29:J29" si="3">SUM(C27:C28)</f>
        <v>39390</v>
      </c>
      <c r="D29" s="281">
        <f t="shared" si="3"/>
        <v>0</v>
      </c>
      <c r="E29" s="146">
        <f t="shared" si="3"/>
        <v>7904.08</v>
      </c>
      <c r="F29" s="221">
        <f t="shared" si="3"/>
        <v>304163</v>
      </c>
      <c r="G29" s="161">
        <f t="shared" si="3"/>
        <v>600</v>
      </c>
      <c r="H29" s="161">
        <f t="shared" si="3"/>
        <v>32901</v>
      </c>
      <c r="I29" s="162">
        <f t="shared" si="3"/>
        <v>20780</v>
      </c>
      <c r="J29" s="151">
        <f t="shared" si="3"/>
        <v>405738.08</v>
      </c>
    </row>
    <row r="30" spans="1:1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39">
    <mergeCell ref="A29:B29"/>
    <mergeCell ref="C29:D29"/>
    <mergeCell ref="A27:B27"/>
    <mergeCell ref="C27:D27"/>
    <mergeCell ref="A28:B28"/>
    <mergeCell ref="C28:D28"/>
    <mergeCell ref="A18:B18"/>
    <mergeCell ref="A24:J24"/>
    <mergeCell ref="A25:B26"/>
    <mergeCell ref="C25:D26"/>
    <mergeCell ref="E25:E26"/>
    <mergeCell ref="H25:H26"/>
    <mergeCell ref="I25:I26"/>
    <mergeCell ref="J25:J26"/>
    <mergeCell ref="F25:F26"/>
    <mergeCell ref="G25:G26"/>
    <mergeCell ref="A16:B16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:J1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workbookViewId="0">
      <selection activeCell="I20" sqref="I20"/>
    </sheetView>
  </sheetViews>
  <sheetFormatPr defaultRowHeight="15" x14ac:dyDescent="0.25"/>
  <cols>
    <col min="2" max="2" width="14.28515625" customWidth="1"/>
    <col min="3" max="3" width="11.5703125" customWidth="1"/>
    <col min="4" max="4" width="12.28515625" customWidth="1"/>
    <col min="5" max="5" width="12.140625" customWidth="1"/>
    <col min="6" max="6" width="14.5703125" customWidth="1"/>
    <col min="7" max="7" width="9.28515625" customWidth="1"/>
    <col min="8" max="8" width="9.140625" customWidth="1"/>
    <col min="9" max="9" width="11.140625" customWidth="1"/>
    <col min="10" max="10" width="11.5703125" customWidth="1"/>
    <col min="11" max="11" width="10.85546875" customWidth="1"/>
    <col min="12" max="12" width="12.7109375" customWidth="1"/>
  </cols>
  <sheetData>
    <row r="2" spans="1:12" ht="15.75" x14ac:dyDescent="0.25">
      <c r="A2" s="310" t="s">
        <v>253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2" ht="15.75" thickBot="1" x14ac:dyDescent="0.3"/>
    <row r="4" spans="1:12" ht="21" customHeight="1" thickBot="1" x14ac:dyDescent="0.3">
      <c r="A4" s="294" t="s">
        <v>207</v>
      </c>
      <c r="B4" s="295"/>
      <c r="C4" s="295"/>
      <c r="D4" s="295"/>
      <c r="E4" s="295"/>
      <c r="F4" s="295"/>
      <c r="G4" s="295"/>
      <c r="H4" s="295"/>
      <c r="I4" s="295"/>
      <c r="J4" s="296"/>
      <c r="K4" s="22"/>
      <c r="L4" s="22"/>
    </row>
    <row r="5" spans="1:12" ht="15" customHeight="1" x14ac:dyDescent="0.25">
      <c r="A5" s="258" t="s">
        <v>206</v>
      </c>
      <c r="B5" s="259"/>
      <c r="C5" s="259" t="s">
        <v>200</v>
      </c>
      <c r="D5" s="259" t="s">
        <v>201</v>
      </c>
      <c r="E5" s="259" t="s">
        <v>202</v>
      </c>
      <c r="F5" s="259" t="s">
        <v>271</v>
      </c>
      <c r="G5" s="259" t="s">
        <v>203</v>
      </c>
      <c r="H5" s="259" t="s">
        <v>204</v>
      </c>
      <c r="I5" s="259" t="s">
        <v>218</v>
      </c>
      <c r="J5" s="262" t="s">
        <v>160</v>
      </c>
      <c r="K5" s="246"/>
      <c r="L5" s="246"/>
    </row>
    <row r="6" spans="1:12" ht="51.75" customHeight="1" thickBot="1" x14ac:dyDescent="0.3">
      <c r="A6" s="297"/>
      <c r="B6" s="298"/>
      <c r="C6" s="298"/>
      <c r="D6" s="298"/>
      <c r="E6" s="298"/>
      <c r="F6" s="298"/>
      <c r="G6" s="298"/>
      <c r="H6" s="298"/>
      <c r="I6" s="298"/>
      <c r="J6" s="299"/>
      <c r="K6" s="246"/>
      <c r="L6" s="246"/>
    </row>
    <row r="7" spans="1:12" ht="24.75" customHeight="1" x14ac:dyDescent="0.25">
      <c r="A7" s="300" t="s">
        <v>220</v>
      </c>
      <c r="B7" s="301"/>
      <c r="C7" s="28">
        <f>'Polgármesteri Hivatal'!C13</f>
        <v>25404</v>
      </c>
      <c r="D7" s="28">
        <f>'Polgármesteri Hivatal'!C18</f>
        <v>6979</v>
      </c>
      <c r="E7" s="28">
        <f>'Polgármesteri Hivatal'!C41</f>
        <v>12194</v>
      </c>
      <c r="F7" s="28"/>
      <c r="G7" s="28"/>
      <c r="H7" s="28"/>
      <c r="I7" s="28">
        <f>'Polgármesteri Hivatal'!C47</f>
        <v>3319</v>
      </c>
      <c r="J7" s="29">
        <f>SUM(C7:I7)</f>
        <v>47896</v>
      </c>
      <c r="K7" s="23"/>
      <c r="L7" s="24"/>
    </row>
    <row r="8" spans="1:12" ht="24.75" customHeight="1" x14ac:dyDescent="0.25">
      <c r="A8" s="302" t="s">
        <v>152</v>
      </c>
      <c r="B8" s="303"/>
      <c r="C8" s="2">
        <f>'Aranyalma Óvoda'!C10</f>
        <v>38401</v>
      </c>
      <c r="D8" s="2">
        <f>'Aranyalma Óvoda'!C14</f>
        <v>10474.91</v>
      </c>
      <c r="E8" s="2">
        <f>'Aranyalma Óvoda'!C39</f>
        <v>4995.3</v>
      </c>
      <c r="F8" s="2"/>
      <c r="G8" s="2"/>
      <c r="H8" s="2"/>
      <c r="I8" s="2"/>
      <c r="J8" s="26">
        <f>SUM(C8:I8)</f>
        <v>53871.210000000006</v>
      </c>
      <c r="K8" s="23"/>
      <c r="L8" s="24"/>
    </row>
    <row r="9" spans="1:12" ht="24.75" customHeight="1" x14ac:dyDescent="0.25">
      <c r="A9" s="302" t="s">
        <v>221</v>
      </c>
      <c r="B9" s="303"/>
      <c r="C9" s="2">
        <f>Könyvtár!C10</f>
        <v>2031</v>
      </c>
      <c r="D9" s="2">
        <f>Könyvtár!C14</f>
        <v>553.8900000000001</v>
      </c>
      <c r="E9" s="2">
        <f>Könyvtár!C26</f>
        <v>1463</v>
      </c>
      <c r="F9" s="2"/>
      <c r="G9" s="2"/>
      <c r="H9" s="2"/>
      <c r="I9" s="2"/>
      <c r="J9" s="26">
        <f>SUM(C9:I9)</f>
        <v>4047.8900000000003</v>
      </c>
      <c r="K9" s="23"/>
      <c r="L9" s="24"/>
    </row>
    <row r="10" spans="1:12" ht="32.25" customHeight="1" thickBot="1" x14ac:dyDescent="0.3">
      <c r="A10" s="304" t="s">
        <v>206</v>
      </c>
      <c r="B10" s="305"/>
      <c r="C10" s="12">
        <f>Munka3!C16</f>
        <v>106191</v>
      </c>
      <c r="D10" s="12">
        <f>Munka3!D16</f>
        <v>28840.21</v>
      </c>
      <c r="E10" s="12">
        <f>Munka3!E16</f>
        <v>71967.09</v>
      </c>
      <c r="F10" s="12">
        <f>Munka3!F16</f>
        <v>148654</v>
      </c>
      <c r="G10" s="12">
        <f>Munka3!G16</f>
        <v>25325</v>
      </c>
      <c r="H10" s="12">
        <v>9526.5</v>
      </c>
      <c r="I10" s="12">
        <f>Munka3!I16</f>
        <v>15234</v>
      </c>
      <c r="J10" s="242">
        <f>SUM(C10:I10)</f>
        <v>405737.8</v>
      </c>
      <c r="K10" s="23"/>
      <c r="L10" s="24"/>
    </row>
    <row r="11" spans="1:12" s="17" customFormat="1" ht="24.75" customHeight="1" thickBot="1" x14ac:dyDescent="0.3">
      <c r="A11" s="307" t="s">
        <v>160</v>
      </c>
      <c r="B11" s="308"/>
      <c r="C11" s="15">
        <f>SUM(C7:C10)</f>
        <v>172027</v>
      </c>
      <c r="D11" s="15">
        <f t="shared" ref="D11:I11" si="0">SUM(D7:D10)</f>
        <v>46848.009999999995</v>
      </c>
      <c r="E11" s="15">
        <f t="shared" si="0"/>
        <v>90619.39</v>
      </c>
      <c r="F11" s="15">
        <f t="shared" si="0"/>
        <v>148654</v>
      </c>
      <c r="G11" s="15">
        <f t="shared" si="0"/>
        <v>25325</v>
      </c>
      <c r="H11" s="15">
        <f t="shared" si="0"/>
        <v>9526.5</v>
      </c>
      <c r="I11" s="15">
        <f t="shared" si="0"/>
        <v>18553</v>
      </c>
      <c r="J11" s="16">
        <f>SUM(J7:J10)</f>
        <v>511552.9</v>
      </c>
      <c r="K11" s="25"/>
      <c r="L11" s="25"/>
    </row>
    <row r="12" spans="1:12" ht="24.75" customHeight="1" x14ac:dyDescent="0.25"/>
    <row r="13" spans="1:12" ht="24.75" customHeight="1" thickBot="1" x14ac:dyDescent="0.3"/>
    <row r="14" spans="1:12" ht="24.75" customHeight="1" thickBot="1" x14ac:dyDescent="0.3">
      <c r="A14" s="313" t="s">
        <v>247</v>
      </c>
      <c r="B14" s="314"/>
      <c r="C14" s="314"/>
      <c r="D14" s="314"/>
      <c r="E14" s="314"/>
      <c r="F14" s="314"/>
      <c r="G14" s="314"/>
      <c r="H14" s="314"/>
      <c r="I14" s="314"/>
      <c r="J14" s="314"/>
      <c r="K14" s="202"/>
      <c r="L14" s="22"/>
    </row>
    <row r="15" spans="1:12" ht="15" customHeight="1" x14ac:dyDescent="0.25">
      <c r="A15" s="315" t="s">
        <v>206</v>
      </c>
      <c r="B15" s="277"/>
      <c r="C15" s="316" t="s">
        <v>248</v>
      </c>
      <c r="D15" s="316" t="s">
        <v>249</v>
      </c>
      <c r="E15" s="277" t="s">
        <v>250</v>
      </c>
      <c r="F15" s="277" t="s">
        <v>251</v>
      </c>
      <c r="G15" s="290" t="s">
        <v>50</v>
      </c>
      <c r="H15" s="291"/>
      <c r="I15" s="318" t="s">
        <v>160</v>
      </c>
      <c r="J15" s="277" t="s">
        <v>252</v>
      </c>
      <c r="K15" s="320" t="s">
        <v>242</v>
      </c>
      <c r="L15" s="246"/>
    </row>
    <row r="16" spans="1:12" ht="33.75" customHeight="1" thickBot="1" x14ac:dyDescent="0.3">
      <c r="A16" s="297"/>
      <c r="B16" s="298"/>
      <c r="C16" s="317"/>
      <c r="D16" s="317"/>
      <c r="E16" s="298"/>
      <c r="F16" s="298"/>
      <c r="G16" s="292"/>
      <c r="H16" s="293"/>
      <c r="I16" s="319"/>
      <c r="J16" s="298"/>
      <c r="K16" s="299"/>
      <c r="L16" s="246"/>
    </row>
    <row r="17" spans="1:13" ht="21.75" customHeight="1" x14ac:dyDescent="0.25">
      <c r="A17" s="300" t="s">
        <v>220</v>
      </c>
      <c r="B17" s="301"/>
      <c r="C17" s="28">
        <f>'Polgármesteri Hivatal'!B53</f>
        <v>170</v>
      </c>
      <c r="D17" s="28">
        <f>'Polgármesteri Hivatal'!B54</f>
        <v>70</v>
      </c>
      <c r="E17" s="28"/>
      <c r="F17" s="28"/>
      <c r="G17" s="311">
        <f>'Polgármesteri Hivatal'!B55</f>
        <v>47656</v>
      </c>
      <c r="H17" s="311"/>
      <c r="I17" s="28">
        <f>SUM(C17:H17)</f>
        <v>47896</v>
      </c>
      <c r="J17" s="30"/>
      <c r="K17" s="29">
        <f>I17+J17</f>
        <v>47896</v>
      </c>
      <c r="L17" s="24"/>
      <c r="M17" s="201"/>
    </row>
    <row r="18" spans="1:13" ht="23.25" customHeight="1" x14ac:dyDescent="0.25">
      <c r="A18" s="302" t="s">
        <v>152</v>
      </c>
      <c r="B18" s="303"/>
      <c r="C18" s="2">
        <f>'Aranyalma Óvoda'!C20</f>
        <v>0</v>
      </c>
      <c r="D18" s="2">
        <f>'Aranyalma Óvoda'!C24</f>
        <v>0</v>
      </c>
      <c r="E18" s="2">
        <f>'Aranyalma Óvoda'!C49</f>
        <v>0</v>
      </c>
      <c r="F18" s="2"/>
      <c r="G18" s="312">
        <f>'Aranyalma Óvoda'!B45</f>
        <v>53871.21</v>
      </c>
      <c r="H18" s="312"/>
      <c r="I18" s="28">
        <f t="shared" ref="I18:I20" si="1">SUM(C18:H18)</f>
        <v>53871.21</v>
      </c>
      <c r="J18" s="19"/>
      <c r="K18" s="29">
        <f t="shared" ref="K18:K20" si="2">I18+J18</f>
        <v>53871.21</v>
      </c>
      <c r="L18" s="24"/>
      <c r="M18" s="201"/>
    </row>
    <row r="19" spans="1:13" ht="24.75" customHeight="1" x14ac:dyDescent="0.25">
      <c r="A19" s="302" t="s">
        <v>221</v>
      </c>
      <c r="B19" s="303"/>
      <c r="C19" s="2">
        <f>Könyvtár!C21</f>
        <v>0</v>
      </c>
      <c r="D19" s="2"/>
      <c r="E19" s="2">
        <f>Könyvtár!C36</f>
        <v>0</v>
      </c>
      <c r="F19" s="2"/>
      <c r="G19" s="312">
        <f>Könyvtár!B32</f>
        <v>4047.8900000000003</v>
      </c>
      <c r="H19" s="312"/>
      <c r="I19" s="28">
        <f t="shared" si="1"/>
        <v>4047.8900000000003</v>
      </c>
      <c r="J19" s="19"/>
      <c r="K19" s="29">
        <f t="shared" si="2"/>
        <v>4047.8900000000003</v>
      </c>
      <c r="L19" s="24"/>
      <c r="M19" s="201"/>
    </row>
    <row r="20" spans="1:13" ht="33.75" customHeight="1" thickBot="1" x14ac:dyDescent="0.3">
      <c r="A20" s="304" t="s">
        <v>206</v>
      </c>
      <c r="B20" s="305"/>
      <c r="C20" s="12">
        <f>'Nyírpazony Község Önkormányzata'!C337</f>
        <v>39390</v>
      </c>
      <c r="D20" s="12">
        <f>'Nyírpazony Község Önkormányzata'!C345+Munka3!G29</f>
        <v>8504.08</v>
      </c>
      <c r="E20" s="12">
        <f>'Nyírpazony Község Önkormányzata'!C362</f>
        <v>304163</v>
      </c>
      <c r="F20" s="12">
        <v>32901.4</v>
      </c>
      <c r="G20" s="309">
        <f>'Nyírpazony Község Önkormányzata'!L352</f>
        <v>0</v>
      </c>
      <c r="H20" s="309">
        <f>'Nyírpazony Község Önkormányzata'!M352</f>
        <v>0</v>
      </c>
      <c r="I20" s="28">
        <f t="shared" si="1"/>
        <v>384958.48000000004</v>
      </c>
      <c r="J20" s="20">
        <v>20780</v>
      </c>
      <c r="K20" s="29">
        <f t="shared" si="2"/>
        <v>405738.48000000004</v>
      </c>
      <c r="L20" s="24"/>
      <c r="M20" s="201"/>
    </row>
    <row r="21" spans="1:13" ht="19.5" customHeight="1" thickBot="1" x14ac:dyDescent="0.3">
      <c r="A21" s="307" t="s">
        <v>160</v>
      </c>
      <c r="B21" s="308"/>
      <c r="C21" s="15">
        <f>SUM(C17:C20)</f>
        <v>39560</v>
      </c>
      <c r="D21" s="15">
        <f t="shared" ref="D21:I21" si="3">SUM(D17:D20)</f>
        <v>8574.08</v>
      </c>
      <c r="E21" s="15">
        <f t="shared" si="3"/>
        <v>304163</v>
      </c>
      <c r="F21" s="18">
        <f t="shared" si="3"/>
        <v>32901.4</v>
      </c>
      <c r="G21" s="306">
        <f t="shared" si="3"/>
        <v>105575.09999999999</v>
      </c>
      <c r="H21" s="306">
        <f t="shared" si="3"/>
        <v>0</v>
      </c>
      <c r="I21" s="27">
        <f t="shared" si="3"/>
        <v>490773.58</v>
      </c>
      <c r="J21" s="18">
        <f>SUM(J17:J20)</f>
        <v>20780</v>
      </c>
      <c r="K21" s="16">
        <f>SUM(K17:K20)</f>
        <v>511553.58</v>
      </c>
      <c r="L21" s="25"/>
    </row>
  </sheetData>
  <mergeCells count="39">
    <mergeCell ref="A11:B11"/>
    <mergeCell ref="A2:L2"/>
    <mergeCell ref="G17:H17"/>
    <mergeCell ref="G18:H18"/>
    <mergeCell ref="G19:H19"/>
    <mergeCell ref="K5:K6"/>
    <mergeCell ref="L5:L6"/>
    <mergeCell ref="A14:J14"/>
    <mergeCell ref="A15:B16"/>
    <mergeCell ref="C15:C16"/>
    <mergeCell ref="D15:D16"/>
    <mergeCell ref="E15:E16"/>
    <mergeCell ref="F15:F16"/>
    <mergeCell ref="I15:I16"/>
    <mergeCell ref="J15:J16"/>
    <mergeCell ref="K15:K16"/>
    <mergeCell ref="G21:H21"/>
    <mergeCell ref="A17:B17"/>
    <mergeCell ref="A18:B18"/>
    <mergeCell ref="A19:B19"/>
    <mergeCell ref="A20:B20"/>
    <mergeCell ref="A21:B21"/>
    <mergeCell ref="G20:H20"/>
    <mergeCell ref="L15:L16"/>
    <mergeCell ref="G15:H16"/>
    <mergeCell ref="A4:J4"/>
    <mergeCell ref="A5:B6"/>
    <mergeCell ref="C5:C6"/>
    <mergeCell ref="D5:D6"/>
    <mergeCell ref="E5:E6"/>
    <mergeCell ref="F5:F6"/>
    <mergeCell ref="G5:G6"/>
    <mergeCell ref="H5:H6"/>
    <mergeCell ref="I5:I6"/>
    <mergeCell ref="J5:J6"/>
    <mergeCell ref="A7:B7"/>
    <mergeCell ref="A8:B8"/>
    <mergeCell ref="A9:B9"/>
    <mergeCell ref="A10:B10"/>
  </mergeCells>
  <pageMargins left="0.31496062992125984" right="0.31496062992125984" top="0.35433070866141736" bottom="0.35433070866141736" header="0.31496062992125984" footer="0.31496062992125984"/>
  <pageSetup paperSize="9" orientation="landscape" r:id="rId1"/>
  <headerFooter>
    <oddFooter>&amp;C14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6"/>
  <sheetViews>
    <sheetView tabSelected="1" workbookViewId="0">
      <selection activeCell="A9" sqref="A9:I9"/>
    </sheetView>
  </sheetViews>
  <sheetFormatPr defaultRowHeight="15" x14ac:dyDescent="0.25"/>
  <sheetData>
    <row r="6" spans="1:9" ht="26.25" x14ac:dyDescent="0.4">
      <c r="A6" s="321" t="s">
        <v>302</v>
      </c>
      <c r="B6" s="321"/>
      <c r="C6" s="321"/>
      <c r="D6" s="321"/>
      <c r="E6" s="321"/>
      <c r="F6" s="321"/>
      <c r="G6" s="321"/>
      <c r="H6" s="321"/>
      <c r="I6" s="321"/>
    </row>
    <row r="7" spans="1:9" ht="21" x14ac:dyDescent="0.35">
      <c r="A7" s="199"/>
      <c r="B7" s="199"/>
      <c r="C7" s="199"/>
      <c r="D7" s="199"/>
      <c r="E7" s="199"/>
      <c r="F7" s="200"/>
    </row>
    <row r="8" spans="1:9" ht="21" x14ac:dyDescent="0.35">
      <c r="A8" s="199"/>
      <c r="B8" s="199"/>
      <c r="C8" s="199"/>
      <c r="D8" s="199"/>
      <c r="E8" s="199"/>
      <c r="F8" s="200"/>
    </row>
    <row r="9" spans="1:9" ht="26.25" x14ac:dyDescent="0.4">
      <c r="A9" s="321" t="s">
        <v>299</v>
      </c>
      <c r="B9" s="321"/>
      <c r="C9" s="321"/>
      <c r="D9" s="321"/>
      <c r="E9" s="321"/>
      <c r="F9" s="321"/>
      <c r="G9" s="321"/>
      <c r="H9" s="321"/>
      <c r="I9" s="321"/>
    </row>
    <row r="10" spans="1:9" ht="21" x14ac:dyDescent="0.35">
      <c r="A10" s="199"/>
      <c r="B10" s="199"/>
      <c r="C10" s="199"/>
      <c r="D10" s="199"/>
      <c r="E10" s="199"/>
      <c r="F10" s="200"/>
    </row>
    <row r="11" spans="1:9" ht="26.25" x14ac:dyDescent="0.4">
      <c r="A11" s="321" t="s">
        <v>300</v>
      </c>
      <c r="B11" s="321"/>
      <c r="C11" s="321"/>
      <c r="D11" s="321"/>
      <c r="E11" s="321"/>
      <c r="F11" s="321"/>
      <c r="G11" s="321"/>
      <c r="H11" s="321"/>
      <c r="I11" s="321"/>
    </row>
    <row r="46" spans="1:1" x14ac:dyDescent="0.25">
      <c r="A46" t="s">
        <v>301</v>
      </c>
    </row>
  </sheetData>
  <mergeCells count="3">
    <mergeCell ref="A6:I6"/>
    <mergeCell ref="A9:I9"/>
    <mergeCell ref="A11:I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workbookViewId="0">
      <selection activeCell="A17" sqref="A17"/>
    </sheetView>
  </sheetViews>
  <sheetFormatPr defaultColWidth="26.140625" defaultRowHeight="15" x14ac:dyDescent="0.25"/>
  <cols>
    <col min="1" max="1" width="58.42578125" style="8" customWidth="1"/>
    <col min="2" max="2" width="17.42578125" style="8" customWidth="1"/>
    <col min="3" max="3" width="26.140625" style="167"/>
    <col min="4" max="16384" width="26.140625" style="8"/>
  </cols>
  <sheetData>
    <row r="1" spans="1:28" s="35" customFormat="1" x14ac:dyDescent="0.25">
      <c r="C1" s="166"/>
    </row>
    <row r="2" spans="1:28" ht="15" hidden="1" customHeight="1" x14ac:dyDescent="0.25"/>
    <row r="3" spans="1:28" ht="12.75" hidden="1" customHeight="1" thickBot="1" x14ac:dyDescent="0.3">
      <c r="A3" s="172"/>
      <c r="B3" s="4"/>
      <c r="C3" s="168"/>
      <c r="D3" s="4"/>
      <c r="E3" s="4"/>
      <c r="F3" s="4"/>
      <c r="G3" s="4"/>
      <c r="H3" s="4"/>
      <c r="I3" s="4"/>
      <c r="J3" s="4"/>
      <c r="K3" s="4"/>
    </row>
    <row r="4" spans="1:28" ht="12.75" hidden="1" customHeight="1" thickBot="1" x14ac:dyDescent="0.3">
      <c r="A4" s="4"/>
      <c r="B4" s="4"/>
      <c r="C4" s="168"/>
      <c r="D4" s="4"/>
      <c r="E4" s="4"/>
      <c r="F4" s="4"/>
      <c r="G4" s="4"/>
      <c r="H4" s="4"/>
      <c r="I4" s="4"/>
      <c r="J4" s="4"/>
      <c r="K4" s="4"/>
    </row>
    <row r="5" spans="1:28" ht="12.75" hidden="1" customHeight="1" x14ac:dyDescent="0.25">
      <c r="A5" s="4"/>
      <c r="B5" s="4"/>
      <c r="C5" s="168"/>
      <c r="D5" s="4"/>
      <c r="E5" s="4"/>
      <c r="F5" s="4"/>
      <c r="G5" s="4"/>
      <c r="H5" s="4"/>
      <c r="I5" s="4"/>
      <c r="J5" s="4"/>
      <c r="K5" s="4"/>
    </row>
    <row r="6" spans="1:28" x14ac:dyDescent="0.25">
      <c r="A6" s="165"/>
      <c r="B6" s="173" t="s">
        <v>275</v>
      </c>
    </row>
    <row r="7" spans="1:28" x14ac:dyDescent="0.25">
      <c r="A7" s="174" t="s">
        <v>295</v>
      </c>
      <c r="B7" s="174"/>
    </row>
    <row r="8" spans="1:28" ht="15.75" thickBot="1" x14ac:dyDescent="0.3">
      <c r="B8" s="37" t="s">
        <v>294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 s="176" customFormat="1" ht="20.25" customHeight="1" thickBot="1" x14ac:dyDescent="0.3">
      <c r="A9" s="193" t="s">
        <v>276</v>
      </c>
      <c r="B9" s="194" t="s">
        <v>296</v>
      </c>
      <c r="C9" s="175"/>
    </row>
    <row r="10" spans="1:28" s="176" customFormat="1" x14ac:dyDescent="0.25">
      <c r="A10" s="182"/>
      <c r="B10" s="183"/>
      <c r="C10" s="175"/>
    </row>
    <row r="11" spans="1:28" ht="13.5" customHeight="1" x14ac:dyDescent="0.25">
      <c r="A11" s="184" t="s">
        <v>277</v>
      </c>
      <c r="B11" s="185">
        <v>43601600</v>
      </c>
    </row>
    <row r="12" spans="1:28" x14ac:dyDescent="0.25">
      <c r="A12" s="186" t="s">
        <v>278</v>
      </c>
      <c r="B12" s="187">
        <v>24595987</v>
      </c>
    </row>
    <row r="13" spans="1:28" x14ac:dyDescent="0.25">
      <c r="A13" s="5"/>
      <c r="B13" s="188"/>
    </row>
    <row r="14" spans="1:28" x14ac:dyDescent="0.25">
      <c r="A14" s="5" t="s">
        <v>279</v>
      </c>
      <c r="B14" s="189">
        <v>6171195</v>
      </c>
    </row>
    <row r="15" spans="1:28" x14ac:dyDescent="0.25">
      <c r="A15" s="5" t="s">
        <v>280</v>
      </c>
      <c r="B15" s="189">
        <v>9216000</v>
      </c>
    </row>
    <row r="16" spans="1:28" x14ac:dyDescent="0.25">
      <c r="A16" s="5" t="s">
        <v>281</v>
      </c>
      <c r="B16" s="189">
        <v>2087802</v>
      </c>
    </row>
    <row r="17" spans="1:4" x14ac:dyDescent="0.25">
      <c r="A17" s="5" t="s">
        <v>282</v>
      </c>
      <c r="B17" s="189">
        <v>7120990</v>
      </c>
    </row>
    <row r="18" spans="1:4" x14ac:dyDescent="0.25">
      <c r="A18" s="190"/>
      <c r="B18" s="191"/>
      <c r="C18" s="169"/>
    </row>
    <row r="19" spans="1:4" x14ac:dyDescent="0.25">
      <c r="A19" s="186"/>
      <c r="B19" s="191"/>
    </row>
    <row r="20" spans="1:4" x14ac:dyDescent="0.25">
      <c r="A20" s="186" t="s">
        <v>283</v>
      </c>
      <c r="B20" s="187">
        <v>9468900</v>
      </c>
      <c r="C20" s="170">
        <f>B11+B12+B20+B22+B24</f>
        <v>91512903</v>
      </c>
    </row>
    <row r="21" spans="1:4" x14ac:dyDescent="0.25">
      <c r="A21" s="186"/>
      <c r="B21" s="187"/>
    </row>
    <row r="22" spans="1:4" x14ac:dyDescent="0.25">
      <c r="A22" s="186" t="s">
        <v>297</v>
      </c>
      <c r="B22" s="187">
        <v>1909950</v>
      </c>
    </row>
    <row r="23" spans="1:4" x14ac:dyDescent="0.25">
      <c r="A23" s="186"/>
      <c r="B23" s="187"/>
    </row>
    <row r="24" spans="1:4" x14ac:dyDescent="0.25">
      <c r="A24" s="186" t="s">
        <v>298</v>
      </c>
      <c r="B24" s="187">
        <v>11936466</v>
      </c>
    </row>
    <row r="25" spans="1:4" s="179" customFormat="1" x14ac:dyDescent="0.25">
      <c r="A25" s="186"/>
      <c r="B25" s="192"/>
      <c r="C25" s="177"/>
      <c r="D25" s="178"/>
    </row>
    <row r="26" spans="1:4" x14ac:dyDescent="0.25">
      <c r="A26" s="186" t="s">
        <v>284</v>
      </c>
      <c r="B26" s="192">
        <v>3997980</v>
      </c>
    </row>
    <row r="27" spans="1:4" x14ac:dyDescent="0.25">
      <c r="A27" s="186"/>
      <c r="B27" s="192"/>
    </row>
    <row r="28" spans="1:4" x14ac:dyDescent="0.25">
      <c r="A28" s="186" t="s">
        <v>285</v>
      </c>
      <c r="B28" s="192"/>
    </row>
    <row r="29" spans="1:4" x14ac:dyDescent="0.25">
      <c r="A29" s="190" t="s">
        <v>286</v>
      </c>
      <c r="B29" s="192">
        <v>8453760</v>
      </c>
    </row>
    <row r="30" spans="1:4" x14ac:dyDescent="0.25">
      <c r="A30" s="190" t="s">
        <v>287</v>
      </c>
      <c r="B30" s="192">
        <v>9309571</v>
      </c>
    </row>
    <row r="31" spans="1:4" x14ac:dyDescent="0.25">
      <c r="A31" s="190"/>
      <c r="B31" s="191"/>
    </row>
    <row r="32" spans="1:4" s="179" customFormat="1" x14ac:dyDescent="0.25">
      <c r="A32" s="186" t="s">
        <v>288</v>
      </c>
      <c r="B32" s="191"/>
      <c r="C32" s="177"/>
    </row>
    <row r="33" spans="1:3" x14ac:dyDescent="0.25">
      <c r="A33" s="190" t="s">
        <v>289</v>
      </c>
      <c r="B33" s="192">
        <v>44170800</v>
      </c>
    </row>
    <row r="34" spans="1:3" x14ac:dyDescent="0.25">
      <c r="A34" s="190" t="s">
        <v>290</v>
      </c>
      <c r="B34" s="192">
        <v>6440000</v>
      </c>
      <c r="C34" s="170">
        <f>B34+B33</f>
        <v>50610800</v>
      </c>
    </row>
    <row r="35" spans="1:3" x14ac:dyDescent="0.25">
      <c r="A35" s="190"/>
      <c r="B35" s="192"/>
    </row>
    <row r="36" spans="1:3" x14ac:dyDescent="0.25">
      <c r="A36" s="186" t="s">
        <v>291</v>
      </c>
      <c r="B36" s="192">
        <v>16798380</v>
      </c>
    </row>
    <row r="37" spans="1:3" x14ac:dyDescent="0.25">
      <c r="A37" s="190"/>
      <c r="B37" s="192"/>
      <c r="C37" s="171"/>
    </row>
    <row r="38" spans="1:3" x14ac:dyDescent="0.25">
      <c r="A38" s="190" t="s">
        <v>292</v>
      </c>
      <c r="B38" s="192">
        <v>2500000</v>
      </c>
    </row>
    <row r="39" spans="1:3" s="179" customFormat="1" x14ac:dyDescent="0.25">
      <c r="A39" s="186"/>
      <c r="B39" s="191"/>
      <c r="C39" s="177"/>
    </row>
    <row r="40" spans="1:3" s="181" customFormat="1" ht="15.75" thickBot="1" x14ac:dyDescent="0.3">
      <c r="A40" s="195"/>
      <c r="B40" s="196"/>
      <c r="C40" s="180"/>
    </row>
    <row r="41" spans="1:3" ht="27" customHeight="1" thickBot="1" x14ac:dyDescent="0.3">
      <c r="A41" s="197" t="s">
        <v>293</v>
      </c>
      <c r="B41" s="198">
        <f>B11+B12+B20+B22+B24+B26+B29+B30+B33+B34+B36+B38</f>
        <v>183183394</v>
      </c>
    </row>
    <row r="43" spans="1:3" x14ac:dyDescent="0.25">
      <c r="B43" s="1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Polgármesteri Hivatal</vt:lpstr>
      <vt:lpstr>Aranyalma Óvoda</vt:lpstr>
      <vt:lpstr>Könyvtár</vt:lpstr>
      <vt:lpstr>Nyírpazony Község Önkormányzata</vt:lpstr>
      <vt:lpstr>Munka3</vt:lpstr>
      <vt:lpstr>összesítő</vt:lpstr>
      <vt:lpstr>fedlap</vt:lpstr>
      <vt:lpstr>normatívák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tiop04</dc:creator>
  <cp:lastModifiedBy>tiop07</cp:lastModifiedBy>
  <cp:lastPrinted>2015-02-26T12:41:03Z</cp:lastPrinted>
  <dcterms:created xsi:type="dcterms:W3CDTF">2015-01-10T08:03:48Z</dcterms:created>
  <dcterms:modified xsi:type="dcterms:W3CDTF">2015-02-26T13:44:50Z</dcterms:modified>
</cp:coreProperties>
</file>