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activeTab="0"/>
  </bookViews>
  <sheets>
    <sheet name="1. címrend" sheetId="1" r:id="rId1"/>
    <sheet name="2. Bev-kiad." sheetId="2" r:id="rId2"/>
    <sheet name="3. Műk." sheetId="3" r:id="rId3"/>
    <sheet name="4.Felh." sheetId="4" r:id="rId4"/>
    <sheet name="5. KÖH" sheetId="5" r:id="rId5"/>
    <sheet name="6. Köh bev" sheetId="6" r:id="rId6"/>
    <sheet name="7. Átadott p.eszk." sheetId="7" r:id="rId7"/>
    <sheet name="8. Cofog " sheetId="8" r:id="rId8"/>
    <sheet name="9. céltartalék" sheetId="9" r:id="rId9"/>
    <sheet name="10. beruházások" sheetId="10" r:id="rId10"/>
    <sheet name="11. felújítások" sheetId="11" r:id="rId11"/>
    <sheet name="12. létszám adatok" sheetId="12" r:id="rId12"/>
    <sheet name="13. EU-s projekt" sheetId="13" r:id="rId13"/>
    <sheet name="14. szociális " sheetId="14" r:id="rId14"/>
    <sheet name="15. kötelező feladazok" sheetId="15" r:id="rId15"/>
    <sheet name="16.gördülő tervezés" sheetId="16" r:id="rId16"/>
    <sheet name="17. költségvetési  hiány terv" sheetId="17" r:id="rId17"/>
  </sheets>
  <externalReferences>
    <externalReference r:id="rId20"/>
    <externalReference r:id="rId21"/>
  </externalReferences>
  <definedNames>
    <definedName name="beruh">'[1]4.1. táj.'!#REF!</definedName>
    <definedName name="Excel_BuiltIn__FilterDatabase" localSheetId="1">'2. Bev-kiad.'!$A$1:$A$25</definedName>
    <definedName name="Excel_BuiltIn__FilterDatabase" localSheetId="2">'3. Műk.'!$A$2:$A$94</definedName>
    <definedName name="Excel_BuiltIn_Print_Area" localSheetId="1">'2. Bev-kiad.'!$A$1:$A$56</definedName>
    <definedName name="Excel_BuiltIn_Print_Area" localSheetId="2">'3. Műk.'!$A$2:$H$103</definedName>
    <definedName name="Excel_BuiltIn_Print_Area" localSheetId="2">'3. Műk.'!$A$2:$C$103</definedName>
    <definedName name="Excel_BuiltIn_Print_Area" localSheetId="3">'4.Felh.'!$A$2:$B$66</definedName>
    <definedName name="Excel_BuiltIn_Print_Area" localSheetId="6">'7. Átadott p.eszk.'!$B$1:$C$25</definedName>
    <definedName name="Excel_BuiltIn_Print_Area" localSheetId="6">'7. Átadott p.eszk.'!$B$1:$C$22</definedName>
    <definedName name="intézmények">'[2]4.1. táj.'!#REF!</definedName>
    <definedName name="_xlnm.Print_Area" localSheetId="1">'2. Bev-kiad.'!$A$1:$G$54</definedName>
    <definedName name="_xlnm.Print_Area" localSheetId="2">'3. Műk.'!$A$2:$C$105</definedName>
    <definedName name="_xlnm.Print_Area" localSheetId="3">'4.Felh.'!$A$2:$F$88</definedName>
    <definedName name="_xlnm.Print_Area" localSheetId="6">'7. Átadott p.eszk.'!$A$1:$C$32</definedName>
    <definedName name="qewrqewr">'[1]4.1. táj.'!#REF!</definedName>
    <definedName name="Z_ABF21C5C_6078_4D03_96DF_78390D4F8F84_.wvu.Cols" localSheetId="6">('7. Átadott p.eszk.'!#REF!,'7. Átadott p.eszk.'!$A$1:$HO$65483)</definedName>
    <definedName name="Z_ABF21C5C_6078_4D03_96DF_78390D4F8F84_.wvu.FilterData" localSheetId="1">'2. Bev-kiad.'!$A$1:$A$25</definedName>
    <definedName name="Z_ABF21C5C_6078_4D03_96DF_78390D4F8F84_.wvu.FilterData" localSheetId="2">'3. Műk.'!$A$2:$A$94</definedName>
    <definedName name="Z_ABF21C5C_6078_4D03_96DF_78390D4F8F84_.wvu.PrintArea" localSheetId="1">'2. Bev-kiad.'!$A$1:$A$54</definedName>
    <definedName name="Z_ABF21C5C_6078_4D03_96DF_78390D4F8F84_.wvu.PrintArea" localSheetId="2">'3. Műk.'!$A$2:$A$94</definedName>
    <definedName name="Z_ABF21C5C_6078_4D03_96DF_78390D4F8F84_.wvu.PrintArea" localSheetId="3">'4.Felh.'!$A$2:$A$54</definedName>
    <definedName name="Z_ABF21C5C_6078_4D03_96DF_78390D4F8F84_.wvu.PrintArea" localSheetId="6">'7. Átadott p.eszk.'!$B$1:$B$5</definedName>
    <definedName name="Z_ABF21C5C_6078_4D03_96DF_78390D4F8F84_.wvu.Rows" localSheetId="1">'2. Bev-kiad.'!#REF!</definedName>
    <definedName name="Z_ABF21C5C_6078_4D03_96DF_78390D4F8F84_.wvu.Rows" localSheetId="2">('3. Műk.'!$3:$3,'3. Műk.'!$35:$39,'3. Műk.'!#REF!,'3. Műk.'!#REF!,'3. Műk.'!#REF!,'3. Műk.'!#REF!,'3. Műk.'!#REF!,'3. Műk.'!#REF!,'3. Műk.'!#REF!)</definedName>
    <definedName name="Z_ABF21C5C_6078_4D03_96DF_78390D4F8F84_.wvu.Rows" localSheetId="3">('4.Felh.'!#REF!,'4.Felh.'!#REF!,'4.Felh.'!#REF!,'4.Felh.'!#REF!)</definedName>
    <definedName name="Z_ABF21C5C_6078_4D03_96DF_78390D4F8F84_.wvu.Rows" localSheetId="6">('7. Átadott p.eszk.'!#REF!,'7. Átadott p.eszk.'!#REF!,'7. Átadott p.eszk.'!#REF!,'7. Átadott p.eszk.'!#REF!,'7. Átadott p.eszk.'!#REF!)</definedName>
  </definedNames>
  <calcPr fullCalcOnLoad="1"/>
</workbook>
</file>

<file path=xl/sharedStrings.xml><?xml version="1.0" encoding="utf-8"?>
<sst xmlns="http://schemas.openxmlformats.org/spreadsheetml/2006/main" count="949" uniqueCount="537">
  <si>
    <t>ezer Ft-ban</t>
  </si>
  <si>
    <t>2015.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</si>
  <si>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</si>
  <si>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</si>
  <si>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</si>
  <si>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</si>
  <si>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</si>
  <si>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</si>
  <si>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</si>
  <si>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</si>
  <si>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</si>
  <si>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</si>
  <si>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</si>
  <si>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</si>
  <si>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</si>
  <si>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</si>
  <si>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</si>
  <si>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</si>
  <si>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</si>
  <si>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</si>
  <si>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</si>
  <si>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</si>
  <si>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</si>
  <si>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</si>
  <si>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</si>
  <si>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</si>
  <si>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</si>
  <si>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</si>
  <si>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</si>
  <si>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</si>
  <si>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</si>
  <si>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</si>
  <si>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</si>
  <si>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</si>
  <si>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</si>
  <si>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</si>
  <si>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</si>
  <si>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</si>
  <si>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</si>
  <si>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</si>
  <si>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</si>
  <si>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</si>
  <si>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</si>
  <si>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</si>
  <si>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</si>
  <si>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</si>
  <si>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</si>
  <si>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</si>
  <si>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</si>
  <si>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</si>
  <si>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</si>
  <si>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</si>
  <si>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</si>
  <si>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</si>
  <si>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</si>
  <si>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</si>
  <si>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</si>
  <si>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</si>
  <si>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</si>
  <si>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</si>
  <si>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</si>
  <si>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</si>
  <si>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</si>
  <si>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</si>
  <si>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</si>
  <si>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</si>
  <si>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</si>
  <si>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</si>
  <si>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</si>
  <si>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</si>
  <si>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</si>
  <si>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</si>
  <si>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</si>
  <si>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</si>
  <si>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</si>
  <si>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</si>
  <si>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</si>
  <si>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</si>
  <si>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</si>
  <si>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</si>
  <si>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</si>
  <si>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</si>
  <si>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</si>
  <si>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</si>
  <si>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</si>
  <si>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</si>
  <si>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</si>
  <si>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</si>
  <si>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</si>
  <si>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</si>
  <si>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</si>
  <si>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</si>
  <si>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</si>
  <si>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</si>
  <si>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</si>
  <si>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</si>
  <si>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</si>
  <si>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</si>
  <si>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</si>
  <si>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</si>
  <si>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</si>
  <si>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</si>
  <si>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</si>
  <si>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</si>
  <si>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</si>
  <si>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</si>
  <si>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</si>
  <si>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</si>
  <si>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</si>
  <si>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</si>
  <si>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</si>
  <si>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</si>
  <si>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</si>
  <si>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</si>
  <si>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</si>
  <si>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</si>
  <si>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</si>
  <si>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</si>
  <si>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</si>
  <si>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</si>
  <si>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</si>
  <si>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</si>
  <si>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</si>
  <si>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</si>
  <si>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</si>
  <si>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</si>
  <si>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</si>
  <si>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</si>
  <si>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</si>
  <si>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</si>
  <si>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</si>
  <si>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</si>
  <si>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</si>
  <si>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</si>
  <si>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</si>
  <si>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</si>
  <si>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</si>
  <si>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</si>
  <si>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</si>
  <si>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</si>
  <si>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</si>
  <si>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</si>
  <si>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</si>
  <si>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</si>
  <si>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</si>
  <si>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</si>
  <si>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</si>
  <si>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</si>
  <si>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</si>
  <si>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</si>
  <si>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</si>
  <si>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</si>
  <si>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</si>
  <si>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</si>
  <si>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</si>
  <si>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</si>
  <si>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</si>
  <si>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</si>
  <si>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</si>
  <si>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</si>
  <si>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</si>
  <si>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</si>
  <si>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</si>
  <si>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</si>
  <si>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</si>
  <si>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</si>
  <si>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</si>
  <si>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</si>
  <si>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</si>
  <si>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</si>
  <si>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</si>
  <si>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</si>
  <si>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</si>
  <si>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</si>
  <si>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</si>
  <si>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</si>
  <si>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</si>
  <si>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</si>
  <si>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</si>
  <si>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</si>
  <si>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</si>
  <si>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</si>
  <si>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</si>
  <si>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</si>
  <si>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</si>
  <si>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</si>
  <si>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</si>
  <si>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</si>
  <si>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</si>
  <si>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</si>
  <si>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</si>
  <si>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</si>
  <si>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</si>
  <si>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</si>
  <si>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</si>
  <si>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</si>
  <si>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</si>
  <si>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</si>
  <si>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</si>
  <si>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</si>
  <si>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</si>
  <si>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</si>
  <si>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</si>
  <si>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</si>
  <si>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</si>
  <si>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</si>
  <si>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</si>
  <si>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</si>
  <si>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</si>
  <si>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</si>
  <si>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</si>
  <si>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</si>
  <si>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</si>
  <si>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</si>
  <si>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</si>
  <si>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</si>
  <si>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</si>
  <si>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</si>
  <si>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</si>
  <si>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</si>
  <si>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</si>
  <si>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</si>
  <si>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</si>
  <si>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</si>
  <si>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</si>
  <si>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</si>
  <si>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Egyéb felhalmozási kiadás</t>
  </si>
  <si>
    <t>Lakásépítések</t>
  </si>
  <si>
    <t>Áht. kívülre irányuló fejl.ber.</t>
  </si>
  <si>
    <t>Község városgazd</t>
  </si>
  <si>
    <t>Gyermekétk.</t>
  </si>
  <si>
    <t>Felhalmozási kiadás</t>
  </si>
  <si>
    <t>A</t>
  </si>
  <si>
    <t>B</t>
  </si>
  <si>
    <t>C</t>
  </si>
  <si>
    <t>Sor-szám</t>
  </si>
  <si>
    <t>Megnevezés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</si>
  <si>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</si>
  <si>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</si>
  <si>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</si>
  <si>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</si>
  <si>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</si>
  <si>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</si>
  <si>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</si>
  <si>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</si>
  <si>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</si>
  <si>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</si>
  <si>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</si>
  <si>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</si>
  <si>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</si>
  <si>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</si>
  <si>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</si>
  <si>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</si>
  <si>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</si>
  <si>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</si>
  <si>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</si>
  <si>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</si>
  <si>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</si>
  <si>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</si>
  <si>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</si>
  <si>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</si>
  <si>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</si>
  <si>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</si>
  <si>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</si>
  <si>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</si>
  <si>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</si>
  <si>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</si>
  <si>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</si>
  <si>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</si>
  <si>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</si>
  <si>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</si>
  <si>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</si>
  <si>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</si>
  <si>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</si>
  <si>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</si>
  <si>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</si>
  <si>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</si>
  <si>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</si>
  <si>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</si>
  <si>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</si>
  <si>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</si>
  <si>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</si>
  <si>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</si>
  <si>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</si>
  <si>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</si>
  <si>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</si>
  <si>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</si>
  <si>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</si>
  <si>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</si>
  <si>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</si>
  <si>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</si>
  <si>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</si>
  <si>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</si>
  <si>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</si>
  <si>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</si>
  <si>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</si>
  <si>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</si>
  <si>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</si>
  <si>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</si>
  <si>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</si>
  <si>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</si>
  <si>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Visszafiz.</t>
  </si>
  <si>
    <t>1.6. Elszámolásból származó bevétel</t>
  </si>
  <si>
    <t>Közvetített szolgáltatások bevételei</t>
  </si>
  <si>
    <t>Beruházási cél megnevezés</t>
  </si>
  <si>
    <t>Buszmegállók</t>
  </si>
  <si>
    <t>Összesen:</t>
  </si>
  <si>
    <t>Község városgazd.</t>
  </si>
  <si>
    <t>Egyéb beruházások</t>
  </si>
  <si>
    <t>Felújítási cél megnevezés</t>
  </si>
  <si>
    <t>Összesen</t>
  </si>
  <si>
    <t>15534+683</t>
  </si>
  <si>
    <t>15534+683+26389</t>
  </si>
  <si>
    <t>15534+660</t>
  </si>
  <si>
    <t>42583-7378-17096</t>
  </si>
  <si>
    <t xml:space="preserve">ezer Ft-ban </t>
  </si>
  <si>
    <t>5.6 Vizi közmű fejl.</t>
  </si>
  <si>
    <t>6. Vízi közmű fejl önerő</t>
  </si>
  <si>
    <t>2016. évi tervezett módosítás 2016.12.31.</t>
  </si>
  <si>
    <t>2016. évi várható teljesítés</t>
  </si>
  <si>
    <t>2017. évi tervezett eredeti előirányzat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</si>
  <si>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</si>
  <si>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</si>
  <si>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</si>
  <si>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</si>
  <si>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</si>
  <si>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</si>
  <si>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</si>
  <si>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</si>
  <si>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</si>
  <si>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</si>
  <si>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</si>
  <si>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</si>
  <si>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2017/2016.  évi módoított ei/ tervezett ei %-a</t>
  </si>
  <si>
    <t>6. Termőföld bérbeadás</t>
  </si>
  <si>
    <t>pótkocsi traktorhoz</t>
  </si>
  <si>
    <t>Irattár kialakítás</t>
  </si>
  <si>
    <t>Önkormányzat</t>
  </si>
  <si>
    <t>DRV ZRT</t>
  </si>
  <si>
    <t>Kaposmenti Társulás, Katasztrófa véd.</t>
  </si>
  <si>
    <t>EÜ Központ fűtéskorszerűsítés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</si>
  <si>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</si>
  <si>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</si>
  <si>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</si>
  <si>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</si>
  <si>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</si>
  <si>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</si>
  <si>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</si>
  <si>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</si>
  <si>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</si>
  <si>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</si>
  <si>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</si>
  <si>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</si>
  <si>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</si>
  <si>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összevont bevételei  és kiadásai</t>
  </si>
  <si>
    <t>Böhönye Község Önkormányzatának 2017. évi kötelező és önként vállalt feladatatok megoszlása</t>
  </si>
  <si>
    <t xml:space="preserve">2019. év eredeti előirányzata </t>
  </si>
  <si>
    <t>Böhönye Község Önkormányzata Képviselő-testületének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</si>
  <si>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</si>
  <si>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</si>
  <si>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</si>
  <si>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</si>
  <si>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</si>
  <si>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</si>
  <si>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</si>
  <si>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Böhönye Község Önkormányzatának Képviselő-testülete</t>
  </si>
  <si>
    <t xml:space="preserve">A költségvetési hiány belső finanszírozására szolgáló </t>
  </si>
  <si>
    <t>előző évek költségvetési maradványa</t>
  </si>
  <si>
    <t>e Ft-ban</t>
  </si>
  <si>
    <t>Költségvetési hiány</t>
  </si>
  <si>
    <t>Előző évek költségvetési maradványa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</si>
  <si>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</si>
  <si>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</si>
  <si>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</si>
  <si>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</si>
  <si>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</si>
  <si>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</si>
  <si>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</si>
  <si>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</si>
  <si>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</si>
  <si>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</si>
  <si>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Kerítés temetőnél</t>
  </si>
  <si>
    <t>Civilek Háza fűtés</t>
  </si>
  <si>
    <t>Széchenyi utca</t>
  </si>
  <si>
    <t>Engedélyezett létszámkeret</t>
  </si>
  <si>
    <t>11 fő</t>
  </si>
  <si>
    <t>Szolgálati lakás</t>
  </si>
  <si>
    <t>Járda felújítás</t>
  </si>
  <si>
    <t>Piac-tervkészítés</t>
  </si>
  <si>
    <t>Piac-telek beszerzés</t>
  </si>
  <si>
    <t>Fásítás</t>
  </si>
  <si>
    <t>adatok ezer Ft-ban</t>
  </si>
  <si>
    <t>Előirányzat</t>
  </si>
  <si>
    <t xml:space="preserve">Bevételi </t>
  </si>
  <si>
    <t>Kiadás</t>
  </si>
  <si>
    <t>Önerő</t>
  </si>
  <si>
    <t>III. Böhönyei Közös Önkormányzati Hivatal intézményfinanszírozása</t>
  </si>
  <si>
    <t>Rendszeres pénzbeni ellátások</t>
  </si>
  <si>
    <t xml:space="preserve">Lakhatással kapcsolatos támogatás </t>
  </si>
  <si>
    <t>Tartósan beteg felnőtt hozzátartozó ápolásának támogatása</t>
  </si>
  <si>
    <t>Támogatás gyógyszerkiadás viseléséhez</t>
  </si>
  <si>
    <t>Lakhatási kiadásokban hátralékot felhalmozó személyek támogatása</t>
  </si>
  <si>
    <t>Rendkivüli települési támogatás</t>
  </si>
  <si>
    <t>Szülési támogatás</t>
  </si>
  <si>
    <t>Művi meddővé tétel iránti támogatás</t>
  </si>
  <si>
    <t>Tüzifa természetbeni támogatás</t>
  </si>
  <si>
    <t>Egyéb rendkivüli települési támogatás</t>
  </si>
  <si>
    <t>Lakóingatlant ért természeti katasztrófa esetén beadható támogatás</t>
  </si>
  <si>
    <t>Bursa Hungarica Ösztöndíj pályázat</t>
  </si>
  <si>
    <t>Felsőoktatási ösztöndíj támogatás</t>
  </si>
  <si>
    <t>A szociláis földprogram</t>
  </si>
  <si>
    <t>Köztemetés</t>
  </si>
  <si>
    <t>Sorszám</t>
  </si>
  <si>
    <t>2017. évi eredeti előirányzat</t>
  </si>
  <si>
    <t>Egyéb támogatási formák</t>
  </si>
  <si>
    <t>Egyéb külső személyi juttatás</t>
  </si>
  <si>
    <t>Államházt. Belüli megelőlegezés visszafizetése</t>
  </si>
  <si>
    <t>4. Működési c. pé. átv. vállalkozástól</t>
  </si>
  <si>
    <t>Államházt. belüli megelőlegezés</t>
  </si>
  <si>
    <t>készenléti, ügyelet díj</t>
  </si>
  <si>
    <t>munkavégzésre irányuló egyéb jogv.nem saját dolg</t>
  </si>
  <si>
    <t xml:space="preserve"> 2017.06.30. adat/2017. évi terv.</t>
  </si>
  <si>
    <t>KÖH Intézményfinanszírozás</t>
  </si>
  <si>
    <t>2017. évi módosított előirányzat 2017.06.30.</t>
  </si>
  <si>
    <t>BÖHÖNYEI KÖZÖS ÖNKORMÁNYZATI HIVATAL 2018. ÉVI KIADÁSAINAK ELŐIRÁNYZATA</t>
  </si>
  <si>
    <t>BÖHÖNYEI KÖZÖS  ÖNKORMÁNYZAT HIVATAL 2018. ÉVI BEVÉTELEINEK ELŐIRÁNYZATA</t>
  </si>
  <si>
    <t>Módosított előirányzat 2017.06.30.</t>
  </si>
  <si>
    <t>2018/2017 évi eredeti ei</t>
  </si>
  <si>
    <t>D</t>
  </si>
  <si>
    <t>E</t>
  </si>
  <si>
    <t>F</t>
  </si>
  <si>
    <t>2017. évi várható teljesítés</t>
  </si>
  <si>
    <t>2018/2017 évi eredeti ei %-a</t>
  </si>
  <si>
    <t>Egyéb működési becvételek</t>
  </si>
  <si>
    <t>2018. évi költségvetési rendelete</t>
  </si>
  <si>
    <t>2018. évben az Európai Unió költségvetéséből származó támogatással megvalósuló projektek</t>
  </si>
  <si>
    <t>Szennyvíz KEHOP-2.2.1-2015-00014</t>
  </si>
  <si>
    <t>Bölcsöde TOP-1.4.1-1-SO1-2016-00016</t>
  </si>
  <si>
    <t>Helyi gazdaságfejlesztés TOP-1.1.3-15</t>
  </si>
  <si>
    <t>Önkormányzati épületek energetikai fejlesztése TOP-3.2.1-15-SO1</t>
  </si>
  <si>
    <t xml:space="preserve">Norvég Alap </t>
  </si>
  <si>
    <t>2018. évi működési bevételei és kiadásai</t>
  </si>
  <si>
    <t>Böhönye Község Önkormányzatának 2018. évi összevont bevételei és kiadásai</t>
  </si>
  <si>
    <t>2017. évi módosított előirányzat 2016.06.30.</t>
  </si>
  <si>
    <t>2018. évi tervezett előirányzat</t>
  </si>
  <si>
    <t>1.1.6. Polgármester illetmény támogatása</t>
  </si>
  <si>
    <t>EFOP -4.1.7-16 (Civilek Háza)</t>
  </si>
  <si>
    <t>2018. évi felhalmozási bevételei és kiadásai</t>
  </si>
  <si>
    <t>2018/2017. évek eredeti előirányzat %-a</t>
  </si>
  <si>
    <t>Kossuth u.6. lakások szigetelése</t>
  </si>
  <si>
    <t>Hivatal felújítása (152/2017.(VIII.17.) határozat alapján</t>
  </si>
  <si>
    <t>Kamerarendszer kiépítése 196/2017. (IX.21.) határozat alapján</t>
  </si>
  <si>
    <t>Buszforduló teteőszerkezet felújítás</t>
  </si>
  <si>
    <t>Emlékfal felújítás</t>
  </si>
  <si>
    <t>Utak felújítása</t>
  </si>
  <si>
    <t xml:space="preserve">2018. évi működési célú támogatásai, pénzeszközátadásainak </t>
  </si>
  <si>
    <t>Szövetkezet alapítása</t>
  </si>
  <si>
    <t>Az önkormányzat 2018. évi  beruházási céljainak meghatározása</t>
  </si>
  <si>
    <t>számítógép beszerzés</t>
  </si>
  <si>
    <t>Arculati kézikönyv</t>
  </si>
  <si>
    <t>lakásátalakítás</t>
  </si>
  <si>
    <t>temető kerítés</t>
  </si>
  <si>
    <t>gáz bevezetés Fő u.30.</t>
  </si>
  <si>
    <t>csatorna csonk</t>
  </si>
  <si>
    <t>piac tervek</t>
  </si>
  <si>
    <t>Emlékmű (56)</t>
  </si>
  <si>
    <t>GPRS beszerzés</t>
  </si>
  <si>
    <t>talajmaró, bozótvágó, térkő stb.</t>
  </si>
  <si>
    <t>járda tervezés+ kivitelezés</t>
  </si>
  <si>
    <t>kis értékű tárgyi eszköz pl.hulladékgyűjtő</t>
  </si>
  <si>
    <t>Az önkormányzat 2018.  évi felújításai</t>
  </si>
  <si>
    <t xml:space="preserve">telek </t>
  </si>
  <si>
    <t>Bem, Csokonai utcák felújítás</t>
  </si>
  <si>
    <t>I.VH Emlékmű felújítás</t>
  </si>
  <si>
    <t>Hivatal felújítás (tetőfelőjítás)</t>
  </si>
  <si>
    <t>Egyéb tárgyi eszköz felújítása</t>
  </si>
  <si>
    <t>Ravatalozó előtető</t>
  </si>
  <si>
    <t>Temető kerítés</t>
  </si>
  <si>
    <t>Nyílászáró szolg.lakás</t>
  </si>
  <si>
    <t>Gyógyszertás, szolg.lakás felúj.</t>
  </si>
  <si>
    <t>Önkormányzat épületének energetikai felújítása</t>
  </si>
  <si>
    <t>Civilek Háza felújítása</t>
  </si>
  <si>
    <t>Bölcsöde épületének felújítása</t>
  </si>
  <si>
    <t>Sszennyvíz hálózat korszerűsítése</t>
  </si>
  <si>
    <t>Piac kialakítása</t>
  </si>
  <si>
    <t>könyvtár kisértékű tárgyi eszközök</t>
  </si>
  <si>
    <t>Kossuth u.6.lakások szigetelése</t>
  </si>
  <si>
    <t>Kamererendszer kiépítése</t>
  </si>
  <si>
    <t>Buszforduló tetőszerkezet felújítása</t>
  </si>
  <si>
    <t>Emlékfal</t>
  </si>
  <si>
    <t>2017.  évi várható teljesítés</t>
  </si>
  <si>
    <t>egyéb felújítások</t>
  </si>
  <si>
    <t>2018/2017. évi eredeti előirányzat %-a</t>
  </si>
  <si>
    <t>Az önkormányzat 2018 . évi létszám adatainak meghatározása</t>
  </si>
  <si>
    <t>2017. évi eredeti ei</t>
  </si>
  <si>
    <t>2017. évi módosított ei 2017.06.30.</t>
  </si>
  <si>
    <t>2018. évben lakosságnak nyújtott támogatások, szociális, rászolrultság jellegű ellátások</t>
  </si>
  <si>
    <t>2018. évi eredeti előirányzat</t>
  </si>
  <si>
    <t>2018/2017.  évi eredeti előirányzat %-a</t>
  </si>
  <si>
    <t>2018. évi kötelező feladat</t>
  </si>
  <si>
    <t>2018. évi önként vállalt feladatok</t>
  </si>
  <si>
    <t>Böhönye Község Önkormányzatának 2019-2020-2021  évek gördülő tervezése</t>
  </si>
  <si>
    <t xml:space="preserve">2020. év eredeti előirányzata </t>
  </si>
  <si>
    <t>2021. év eredeti előirányzata</t>
  </si>
  <si>
    <t>2017. évi tervezett előirányzat</t>
  </si>
  <si>
    <t xml:space="preserve">Szennyvíz ( pályázatban nem számolható ÁFA ) Viziközmű fejlesztési tartalékból </t>
  </si>
  <si>
    <t>2018/2017.  évieredeti előirányzat %-a</t>
  </si>
  <si>
    <t>Gyógyszertár teljes felújítása (akadálymentesítés, külső felúj.stb)</t>
  </si>
  <si>
    <t>Böhönye Község Önkormányzatának 2018. évi kiadásainak kormányzati funkció szeinti megbontása</t>
  </si>
  <si>
    <t>2017. évi módosított ei</t>
  </si>
  <si>
    <t xml:space="preserve">2018. évi eredeti ei </t>
  </si>
  <si>
    <t>2018/2017.  évi módoított ei/ tervezett ei %-a</t>
  </si>
  <si>
    <t>2.5. Műk.c.pé.átvétt pénzalaptól</t>
  </si>
  <si>
    <t>az önkormányzat 2018. évi költségvetéséről</t>
  </si>
  <si>
    <t>Az önkormányzat  céltartalék meghatározása</t>
  </si>
  <si>
    <t>1.melléklet a   1 /2018. (III.01.  ) önkormányzati rendelethez</t>
  </si>
  <si>
    <t>2.melléklet a   1 /2018. (III.01.) önkormányzati rendelethez</t>
  </si>
  <si>
    <t>3.melléklet a   1 /2018. ( III.01. ) önkormányzati rendelethez</t>
  </si>
  <si>
    <t>4.melléklet a   1 /2018. (III.01.) önkormányzati rendelethez</t>
  </si>
  <si>
    <t>5. melléklet a   1 /2018. (III.01.) önkormányzati rendelethez</t>
  </si>
  <si>
    <t>6.melléklet a   1 /2018. (III.01.) önkormányzati rendelethez</t>
  </si>
  <si>
    <t>Iskolai Alapítvány</t>
  </si>
  <si>
    <t>Óvodai Alapítvány</t>
  </si>
  <si>
    <t>7.melléklet a   1 /2018. ( III.01.) önkormányzati rendelethez</t>
  </si>
  <si>
    <t>8.melléklet a    1/2018. (III.01.) önkormányzati rendelethez</t>
  </si>
  <si>
    <t>9.melléklet a   1 /2018. (III.01.) önkormányzati rendelethez</t>
  </si>
  <si>
    <t>10.melléklet a    1/2018. (III.01.) önkormányzati rendelethez</t>
  </si>
  <si>
    <t>11.melléklet a   1/2018. (III.01.) önkormányzati rendelethez</t>
  </si>
  <si>
    <t>12.melléklet a    1/2018. (III.01.) önkormányzati rendelethez</t>
  </si>
  <si>
    <t>13. melléklet a    1/2018. (III.01.) önkormányzati rendelethez</t>
  </si>
  <si>
    <t>14. melléklet a    1/2018. (III.01.) önkormányzati rendelethez</t>
  </si>
  <si>
    <t>15. melléklet a    1/2018. (III.01.) önkormányzati rendelethez</t>
  </si>
  <si>
    <t>17. melléklet a   1 /2018. (III.01. ) önkormányzati rendelethez</t>
  </si>
  <si>
    <t>2018. évi  eredeti előirányzat</t>
  </si>
  <si>
    <t>2018. évi eredeti  előirányzat</t>
  </si>
  <si>
    <t xml:space="preserve">2018. évi eredeti  előirányzat </t>
  </si>
  <si>
    <t>16. melléklet a   1 /2018. (III.01.) önkormányzati rendelethez                                                                                            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</si>
</sst>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  <numFmt numFmtId="177" formatCode="#,##0\ &quot;Ft&quot;"/>
    <numFmt numFmtId="178" formatCode="#,##0\ _F_t"/>
  </numFmts>
  <fonts count="7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sz val="8"/>
      <color indexed="8"/>
      <name val="Arial"/>
      <family val="2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4" fillId="0" borderId="18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wrapText="1"/>
    </xf>
    <xf numFmtId="3" fontId="9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3" fontId="13" fillId="0" borderId="17" xfId="0" applyNumberFormat="1" applyFont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4" fillId="0" borderId="17" xfId="57" applyFont="1" applyBorder="1" applyAlignment="1">
      <alignment horizontal="center" wrapText="1"/>
      <protection/>
    </xf>
    <xf numFmtId="3" fontId="13" fillId="0" borderId="17" xfId="0" applyNumberFormat="1" applyFont="1" applyBorder="1" applyAlignment="1">
      <alignment horizontal="center"/>
    </xf>
    <xf numFmtId="10" fontId="15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3" fillId="0" borderId="17" xfId="0" applyFont="1" applyBorder="1" applyAlignment="1">
      <alignment horizontal="left" wrapText="1"/>
    </xf>
    <xf numFmtId="10" fontId="15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vertical="center" wrapText="1"/>
    </xf>
    <xf numFmtId="0" fontId="16" fillId="0" borderId="17" xfId="57" applyFont="1" applyBorder="1" applyAlignment="1">
      <alignment horizontal="center" wrapText="1"/>
      <protection/>
    </xf>
    <xf numFmtId="0" fontId="17" fillId="0" borderId="17" xfId="0" applyFont="1" applyBorder="1" applyAlignment="1">
      <alignment wrapText="1"/>
    </xf>
    <xf numFmtId="3" fontId="15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3" fontId="9" fillId="0" borderId="20" xfId="0" applyNumberFormat="1" applyFont="1" applyBorder="1" applyAlignment="1">
      <alignment horizontal="center"/>
    </xf>
    <xf numFmtId="10" fontId="15" fillId="0" borderId="2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3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indent="1"/>
    </xf>
    <xf numFmtId="0" fontId="5" fillId="0" borderId="29" xfId="66" applyFont="1" applyFill="1" applyBorder="1" applyAlignment="1">
      <alignment horizontal="left" vertical="center" indent="1"/>
      <protection/>
    </xf>
    <xf numFmtId="0" fontId="7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indent="2"/>
    </xf>
    <xf numFmtId="49" fontId="7" fillId="0" borderId="29" xfId="66" applyNumberFormat="1" applyFont="1" applyFill="1" applyBorder="1" applyAlignment="1">
      <alignment horizontal="left" vertical="center" indent="2"/>
      <protection/>
    </xf>
    <xf numFmtId="0" fontId="5" fillId="0" borderId="29" xfId="66" applyFont="1" applyFill="1" applyBorder="1" applyAlignment="1">
      <alignment horizontal="left" vertical="center" indent="4"/>
      <protection/>
    </xf>
    <xf numFmtId="0" fontId="5" fillId="0" borderId="29" xfId="0" applyFont="1" applyFill="1" applyBorder="1" applyAlignment="1">
      <alignment horizontal="left" indent="1"/>
    </xf>
    <xf numFmtId="0" fontId="7" fillId="0" borderId="30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10" fontId="9" fillId="0" borderId="25" xfId="0" applyNumberFormat="1" applyFont="1" applyBorder="1" applyAlignment="1">
      <alignment horizontal="right" vertical="center" wrapText="1"/>
    </xf>
    <xf numFmtId="10" fontId="13" fillId="0" borderId="25" xfId="0" applyNumberFormat="1" applyFont="1" applyBorder="1" applyAlignment="1">
      <alignment horizontal="right" vertical="center" wrapText="1"/>
    </xf>
    <xf numFmtId="10" fontId="9" fillId="0" borderId="23" xfId="0" applyNumberFormat="1" applyFont="1" applyBorder="1" applyAlignment="1">
      <alignment horizontal="right" vertical="center" wrapText="1"/>
    </xf>
    <xf numFmtId="10" fontId="13" fillId="0" borderId="23" xfId="0" applyNumberFormat="1" applyFont="1" applyBorder="1" applyAlignment="1">
      <alignment horizontal="right" vertical="center" wrapText="1"/>
    </xf>
    <xf numFmtId="1" fontId="9" fillId="0" borderId="23" xfId="0" applyNumberFormat="1" applyFont="1" applyBorder="1" applyAlignment="1">
      <alignment horizontal="right" vertical="center" wrapText="1"/>
    </xf>
    <xf numFmtId="1" fontId="13" fillId="0" borderId="25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indent="2"/>
    </xf>
    <xf numFmtId="165" fontId="5" fillId="0" borderId="31" xfId="0" applyNumberFormat="1" applyFont="1" applyBorder="1" applyAlignment="1">
      <alignment horizontal="left" indent="2"/>
    </xf>
    <xf numFmtId="0" fontId="7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5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7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11" xfId="0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left" vertical="center" indent="1"/>
    </xf>
    <xf numFmtId="3" fontId="20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left" vertical="center" wrapText="1" indent="1"/>
    </xf>
    <xf numFmtId="1" fontId="24" fillId="0" borderId="0" xfId="0" applyNumberFormat="1" applyFont="1" applyAlignment="1">
      <alignment/>
    </xf>
    <xf numFmtId="0" fontId="5" fillId="0" borderId="11" xfId="66" applyFont="1" applyFill="1" applyBorder="1" applyAlignment="1">
      <alignment horizontal="left" vertical="center" indent="2"/>
      <protection/>
    </xf>
    <xf numFmtId="0" fontId="0" fillId="0" borderId="0" xfId="0" applyAlignment="1">
      <alignment/>
    </xf>
    <xf numFmtId="3" fontId="7" fillId="0" borderId="32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7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/>
    </xf>
    <xf numFmtId="0" fontId="5" fillId="0" borderId="33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4" fillId="0" borderId="11" xfId="57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/>
    </xf>
    <xf numFmtId="10" fontId="13" fillId="0" borderId="34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25" xfId="57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14" fillId="0" borderId="35" xfId="57" applyFont="1" applyBorder="1" applyAlignment="1">
      <alignment horizontal="center" vertical="center" wrapText="1"/>
      <protection/>
    </xf>
    <xf numFmtId="2" fontId="13" fillId="0" borderId="23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indent="3"/>
    </xf>
    <xf numFmtId="3" fontId="5" fillId="0" borderId="3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6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9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36" xfId="0" applyFont="1" applyBorder="1" applyAlignment="1">
      <alignment/>
    </xf>
    <xf numFmtId="0" fontId="7" fillId="0" borderId="36" xfId="0" applyFont="1" applyFill="1" applyBorder="1" applyAlignment="1">
      <alignment horizontal="right" inden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left" vertical="center" indent="1"/>
    </xf>
    <xf numFmtId="0" fontId="13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indent="2"/>
    </xf>
    <xf numFmtId="0" fontId="13" fillId="0" borderId="38" xfId="0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left" vertical="center" indent="1"/>
    </xf>
    <xf numFmtId="0" fontId="13" fillId="0" borderId="38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2"/>
    </xf>
    <xf numFmtId="165" fontId="9" fillId="0" borderId="38" xfId="0" applyNumberFormat="1" applyFont="1" applyFill="1" applyBorder="1" applyAlignment="1">
      <alignment horizontal="left" vertical="center" wrapText="1" indent="2"/>
    </xf>
    <xf numFmtId="0" fontId="9" fillId="0" borderId="38" xfId="0" applyFont="1" applyFill="1" applyBorder="1" applyAlignment="1">
      <alignment horizontal="left" indent="1"/>
    </xf>
    <xf numFmtId="0" fontId="13" fillId="0" borderId="39" xfId="0" applyFont="1" applyFill="1" applyBorder="1" applyAlignment="1">
      <alignment horizontal="right" vertical="center" wrapText="1"/>
    </xf>
    <xf numFmtId="10" fontId="4" fillId="0" borderId="11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10" fontId="4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13" fillId="34" borderId="44" xfId="0" applyFont="1" applyFill="1" applyBorder="1" applyAlignment="1">
      <alignment horizontal="center" vertical="center" wrapText="1"/>
    </xf>
    <xf numFmtId="0" fontId="27" fillId="0" borderId="44" xfId="57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wrapText="1"/>
    </xf>
    <xf numFmtId="3" fontId="13" fillId="0" borderId="40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/>
    </xf>
    <xf numFmtId="3" fontId="9" fillId="0" borderId="4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/>
    </xf>
    <xf numFmtId="3" fontId="9" fillId="0" borderId="47" xfId="0" applyNumberFormat="1" applyFont="1" applyBorder="1" applyAlignment="1">
      <alignment/>
    </xf>
    <xf numFmtId="1" fontId="9" fillId="0" borderId="4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1" fontId="13" fillId="0" borderId="40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1" fontId="13" fillId="0" borderId="45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7" fillId="0" borderId="50" xfId="0" applyNumberFormat="1" applyFont="1" applyFill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27" fillId="0" borderId="17" xfId="57" applyFont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/>
    </xf>
    <xf numFmtId="0" fontId="9" fillId="0" borderId="17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2" fillId="0" borderId="18" xfId="57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5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vertical="top" wrapText="1"/>
    </xf>
    <xf numFmtId="0" fontId="5" fillId="0" borderId="54" xfId="0" applyFont="1" applyBorder="1" applyAlignment="1">
      <alignment horizontal="right" wrapText="1"/>
    </xf>
    <xf numFmtId="0" fontId="7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32" fillId="0" borderId="17" xfId="57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17" xfId="0" applyNumberFormat="1" applyFont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17" xfId="0" applyFont="1" applyBorder="1" applyAlignment="1">
      <alignment horizontal="left"/>
    </xf>
    <xf numFmtId="0" fontId="76" fillId="0" borderId="17" xfId="0" applyFont="1" applyBorder="1" applyAlignment="1">
      <alignment/>
    </xf>
    <xf numFmtId="0" fontId="77" fillId="0" borderId="58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wrapText="1"/>
    </xf>
    <xf numFmtId="176" fontId="5" fillId="0" borderId="61" xfId="0" applyNumberFormat="1" applyFont="1" applyBorder="1" applyAlignment="1">
      <alignment horizontal="left"/>
    </xf>
    <xf numFmtId="0" fontId="5" fillId="0" borderId="62" xfId="0" applyFont="1" applyBorder="1" applyAlignment="1">
      <alignment/>
    </xf>
    <xf numFmtId="176" fontId="5" fillId="0" borderId="61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/>
    </xf>
    <xf numFmtId="176" fontId="7" fillId="0" borderId="61" xfId="0" applyNumberFormat="1" applyFont="1" applyBorder="1" applyAlignment="1">
      <alignment horizontal="center"/>
    </xf>
    <xf numFmtId="176" fontId="7" fillId="0" borderId="63" xfId="0" applyNumberFormat="1" applyFont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5" xfId="0" applyNumberFormat="1" applyFont="1" applyBorder="1" applyAlignment="1">
      <alignment/>
    </xf>
    <xf numFmtId="0" fontId="5" fillId="35" borderId="33" xfId="0" applyFont="1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0" fontId="13" fillId="0" borderId="17" xfId="0" applyNumberFormat="1" applyFont="1" applyBorder="1" applyAlignment="1">
      <alignment horizontal="right"/>
    </xf>
    <xf numFmtId="0" fontId="7" fillId="0" borderId="52" xfId="0" applyFont="1" applyFill="1" applyBorder="1" applyAlignment="1">
      <alignment horizontal="left" vertical="center"/>
    </xf>
    <xf numFmtId="3" fontId="7" fillId="0" borderId="52" xfId="0" applyNumberFormat="1" applyFont="1" applyFill="1" applyBorder="1" applyAlignment="1">
      <alignment/>
    </xf>
    <xf numFmtId="3" fontId="7" fillId="0" borderId="57" xfId="0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 horizontal="right"/>
    </xf>
    <xf numFmtId="10" fontId="5" fillId="0" borderId="11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0" fontId="19" fillId="0" borderId="17" xfId="0" applyNumberFormat="1" applyFont="1" applyBorder="1" applyAlignment="1">
      <alignment/>
    </xf>
    <xf numFmtId="0" fontId="14" fillId="0" borderId="18" xfId="57" applyFont="1" applyBorder="1" applyAlignment="1">
      <alignment horizontal="center" wrapText="1"/>
      <protection/>
    </xf>
    <xf numFmtId="0" fontId="12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34" fillId="0" borderId="18" xfId="57" applyFont="1" applyBorder="1" applyAlignment="1">
      <alignment horizontal="center" vertical="center" wrapText="1"/>
      <protection/>
    </xf>
    <xf numFmtId="3" fontId="5" fillId="0" borderId="36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0" fillId="0" borderId="19" xfId="0" applyBorder="1" applyAlignment="1">
      <alignment/>
    </xf>
    <xf numFmtId="0" fontId="9" fillId="0" borderId="18" xfId="0" applyFont="1" applyBorder="1" applyAlignment="1">
      <alignment/>
    </xf>
    <xf numFmtId="10" fontId="13" fillId="0" borderId="18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175" fontId="11" fillId="0" borderId="17" xfId="40" applyNumberFormat="1" applyFont="1" applyBorder="1" applyAlignment="1">
      <alignment horizontal="right"/>
    </xf>
    <xf numFmtId="175" fontId="11" fillId="0" borderId="66" xfId="4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0" fillId="0" borderId="34" xfId="0" applyBorder="1" applyAlignment="1">
      <alignment/>
    </xf>
    <xf numFmtId="0" fontId="9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67" xfId="0" applyFont="1" applyBorder="1" applyAlignment="1">
      <alignment/>
    </xf>
    <xf numFmtId="175" fontId="10" fillId="0" borderId="68" xfId="4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10" fontId="7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178" fontId="5" fillId="0" borderId="62" xfId="0" applyNumberFormat="1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 vertical="center" wrapText="1"/>
    </xf>
    <xf numFmtId="10" fontId="9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0" xfId="0" applyFont="1" applyBorder="1" applyAlignment="1">
      <alignment/>
    </xf>
    <xf numFmtId="10" fontId="19" fillId="0" borderId="17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3" fillId="0" borderId="40" xfId="0" applyFont="1" applyBorder="1" applyAlignment="1">
      <alignment/>
    </xf>
    <xf numFmtId="3" fontId="13" fillId="0" borderId="69" xfId="0" applyNumberFormat="1" applyFont="1" applyFill="1" applyBorder="1" applyAlignment="1">
      <alignment horizontal="right" vertical="center"/>
    </xf>
    <xf numFmtId="3" fontId="13" fillId="0" borderId="70" xfId="0" applyNumberFormat="1" applyFont="1" applyFill="1" applyBorder="1" applyAlignment="1">
      <alignment horizontal="right" vertical="center"/>
    </xf>
    <xf numFmtId="10" fontId="19" fillId="0" borderId="70" xfId="0" applyNumberFormat="1" applyFont="1" applyBorder="1" applyAlignment="1">
      <alignment/>
    </xf>
    <xf numFmtId="0" fontId="14" fillId="0" borderId="71" xfId="57" applyFont="1" applyBorder="1" applyAlignment="1">
      <alignment horizontal="center" vertical="center" wrapText="1"/>
      <protection/>
    </xf>
    <xf numFmtId="3" fontId="13" fillId="0" borderId="25" xfId="0" applyNumberFormat="1" applyFont="1" applyBorder="1" applyAlignment="1">
      <alignment horizontal="right" vertical="center" wrapText="1"/>
    </xf>
    <xf numFmtId="10" fontId="7" fillId="0" borderId="32" xfId="0" applyNumberFormat="1" applyFont="1" applyFill="1" applyBorder="1" applyAlignment="1">
      <alignment horizontal="right" wrapText="1"/>
    </xf>
    <xf numFmtId="0" fontId="13" fillId="0" borderId="48" xfId="0" applyFont="1" applyBorder="1" applyAlignment="1">
      <alignment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72" xfId="0" applyFont="1" applyBorder="1" applyAlignment="1">
      <alignment horizontal="right"/>
    </xf>
    <xf numFmtId="0" fontId="0" fillId="0" borderId="72" xfId="0" applyBorder="1" applyAlignment="1">
      <alignment/>
    </xf>
    <xf numFmtId="0" fontId="33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73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175" fontId="11" fillId="0" borderId="73" xfId="40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4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175" fontId="11" fillId="0" borderId="78" xfId="40" applyNumberFormat="1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175" fontId="10" fillId="0" borderId="73" xfId="40" applyNumberFormat="1" applyFont="1" applyBorder="1" applyAlignment="1">
      <alignment horizontal="center"/>
    </xf>
    <xf numFmtId="175" fontId="10" fillId="0" borderId="78" xfId="4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403" t="s">
        <v>515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ht="15.75">
      <c r="A2" s="271"/>
    </row>
    <row r="3" ht="15.75">
      <c r="A3" s="271"/>
    </row>
    <row r="4" ht="15.75">
      <c r="A4" s="273" t="s">
        <v>357</v>
      </c>
    </row>
    <row r="5" ht="15.75">
      <c r="A5" s="273" t="s">
        <v>513</v>
      </c>
    </row>
    <row r="6" ht="15.75">
      <c r="A6" s="274"/>
    </row>
    <row r="7" ht="15.75">
      <c r="A7" s="273"/>
    </row>
    <row r="8" ht="15.75">
      <c r="A8" s="273" t="s">
        <v>358</v>
      </c>
    </row>
    <row r="9" ht="15.75">
      <c r="A9" s="272"/>
    </row>
    <row r="10" ht="15.75">
      <c r="A10" s="272"/>
    </row>
    <row r="11" ht="15.75">
      <c r="A11" s="272"/>
    </row>
    <row r="12" ht="15.75">
      <c r="A12" s="272"/>
    </row>
    <row r="13" ht="15.75">
      <c r="A13" s="272" t="s">
        <v>359</v>
      </c>
    </row>
    <row r="14" ht="15.75">
      <c r="A14" s="272"/>
    </row>
    <row r="15" ht="15.75">
      <c r="A15" s="272" t="s">
        <v>360</v>
      </c>
    </row>
    <row r="16" ht="15.75">
      <c r="A16" s="272"/>
    </row>
    <row r="17" ht="15.75">
      <c r="B17" s="272" t="s">
        <v>361</v>
      </c>
    </row>
    <row r="18" ht="15.75">
      <c r="A18" s="272"/>
    </row>
    <row r="19" ht="15.75">
      <c r="A19" s="272" t="s">
        <v>362</v>
      </c>
    </row>
    <row r="20" ht="15.75">
      <c r="A20" s="272"/>
    </row>
    <row r="21" ht="15.75">
      <c r="B21" s="272" t="s">
        <v>363</v>
      </c>
    </row>
    <row r="22" ht="15.75">
      <c r="A22" s="272"/>
    </row>
    <row r="23" ht="15.75">
      <c r="B23" s="272" t="s">
        <v>364</v>
      </c>
    </row>
    <row r="24" ht="15.75">
      <c r="A24" s="272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8.375" style="0" customWidth="1"/>
    <col min="4" max="4" width="10.375" style="0" customWidth="1"/>
    <col min="5" max="5" width="9.125" style="0" customWidth="1"/>
    <col min="6" max="12" width="9.125" style="0" hidden="1" customWidth="1"/>
  </cols>
  <sheetData>
    <row r="1" spans="1:14" ht="12.75">
      <c r="A1" s="411" t="s">
        <v>526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1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2"/>
      <c r="N2" s="2"/>
    </row>
    <row r="3" spans="1:14" ht="12.75">
      <c r="A3" s="413" t="s">
        <v>185</v>
      </c>
      <c r="B3" s="435"/>
      <c r="C3" s="435"/>
      <c r="D3" s="435"/>
      <c r="E3" s="435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2.75">
      <c r="A4" s="66"/>
      <c r="B4" s="66"/>
      <c r="C4" s="66"/>
      <c r="D4" s="66"/>
      <c r="E4" s="66"/>
      <c r="F4" s="66"/>
      <c r="G4" s="66"/>
      <c r="H4" s="66"/>
      <c r="I4" s="66"/>
      <c r="J4" s="2"/>
      <c r="K4" s="2"/>
      <c r="L4" s="2"/>
      <c r="M4" s="2"/>
      <c r="N4" s="2"/>
    </row>
    <row r="5" spans="1:14" ht="12.75">
      <c r="A5" s="413" t="s">
        <v>457</v>
      </c>
      <c r="B5" s="435"/>
      <c r="C5" s="435"/>
      <c r="D5" s="435"/>
      <c r="E5" s="435"/>
      <c r="F5" s="409"/>
      <c r="G5" s="409"/>
      <c r="H5" s="409"/>
      <c r="I5" s="409"/>
      <c r="J5" s="409"/>
      <c r="K5" s="409"/>
      <c r="L5" s="409"/>
      <c r="M5" s="409"/>
      <c r="N5" s="409"/>
    </row>
    <row r="6" spans="1:14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26" t="s">
        <v>315</v>
      </c>
    </row>
    <row r="7" spans="1:14" ht="48.75" customHeight="1">
      <c r="A7" s="227" t="s">
        <v>191</v>
      </c>
      <c r="B7" s="69" t="s">
        <v>304</v>
      </c>
      <c r="C7" s="72" t="s">
        <v>413</v>
      </c>
      <c r="D7" s="72" t="s">
        <v>443</v>
      </c>
      <c r="E7" s="72" t="s">
        <v>431</v>
      </c>
      <c r="F7" s="72" t="s">
        <v>444</v>
      </c>
      <c r="G7" s="72" t="s">
        <v>448</v>
      </c>
      <c r="H7" s="228"/>
      <c r="I7" s="228"/>
      <c r="J7" s="228"/>
      <c r="K7" s="228"/>
      <c r="L7" s="228"/>
      <c r="M7" s="72" t="s">
        <v>497</v>
      </c>
      <c r="N7" s="72" t="s">
        <v>448</v>
      </c>
    </row>
    <row r="8" spans="1:14" s="164" customFormat="1" ht="12.75">
      <c r="A8" s="231" t="s">
        <v>149</v>
      </c>
      <c r="B8" s="230" t="s">
        <v>182</v>
      </c>
      <c r="C8" s="229">
        <v>3168</v>
      </c>
      <c r="D8" s="229">
        <v>3168</v>
      </c>
      <c r="E8" s="229">
        <v>4122</v>
      </c>
      <c r="F8" s="229"/>
      <c r="G8" s="229"/>
      <c r="H8" s="229"/>
      <c r="I8" s="229"/>
      <c r="J8" s="229"/>
      <c r="K8" s="229"/>
      <c r="L8" s="229"/>
      <c r="M8" s="376">
        <v>2800</v>
      </c>
      <c r="N8" s="386">
        <f>M8/C8</f>
        <v>0.8838383838383839</v>
      </c>
    </row>
    <row r="9" spans="1:14" ht="12.75">
      <c r="A9" s="231" t="s">
        <v>150</v>
      </c>
      <c r="B9" s="232" t="s">
        <v>467</v>
      </c>
      <c r="C9" s="231">
        <v>3168</v>
      </c>
      <c r="D9" s="231">
        <v>3168</v>
      </c>
      <c r="E9" s="231">
        <v>4122</v>
      </c>
      <c r="F9" s="231"/>
      <c r="G9" s="231"/>
      <c r="H9" s="231"/>
      <c r="I9" s="231"/>
      <c r="J9" s="231"/>
      <c r="K9" s="231"/>
      <c r="L9" s="231"/>
      <c r="M9" s="375">
        <v>2800</v>
      </c>
      <c r="N9" s="386">
        <f>M9/C9</f>
        <v>0.8838383838383839</v>
      </c>
    </row>
    <row r="10" spans="1:14" s="164" customFormat="1" ht="12.75">
      <c r="A10" s="231" t="s">
        <v>151</v>
      </c>
      <c r="B10" s="229" t="s">
        <v>307</v>
      </c>
      <c r="C10" s="229">
        <v>800</v>
      </c>
      <c r="D10" s="229">
        <v>800</v>
      </c>
      <c r="E10" s="229">
        <v>750</v>
      </c>
      <c r="F10" s="229"/>
      <c r="G10" s="229"/>
      <c r="H10" s="229"/>
      <c r="I10" s="229"/>
      <c r="J10" s="229"/>
      <c r="K10" s="229"/>
      <c r="L10" s="229"/>
      <c r="M10" s="376">
        <v>0</v>
      </c>
      <c r="N10" s="386"/>
    </row>
    <row r="11" spans="1:14" ht="12.75">
      <c r="A11" s="231" t="s">
        <v>152</v>
      </c>
      <c r="B11" s="231" t="s">
        <v>335</v>
      </c>
      <c r="C11" s="231">
        <v>800</v>
      </c>
      <c r="D11" s="231">
        <v>800</v>
      </c>
      <c r="E11" s="231">
        <v>750</v>
      </c>
      <c r="F11" s="231"/>
      <c r="G11" s="231"/>
      <c r="H11" s="231"/>
      <c r="I11" s="231"/>
      <c r="J11" s="231"/>
      <c r="K11" s="231"/>
      <c r="L11" s="231"/>
      <c r="M11" s="375">
        <v>0</v>
      </c>
      <c r="N11" s="386"/>
    </row>
    <row r="12" spans="1:14" s="164" customFormat="1" ht="12.75">
      <c r="A12" s="231" t="s">
        <v>153</v>
      </c>
      <c r="B12" s="229" t="s">
        <v>308</v>
      </c>
      <c r="C12" s="229">
        <f>SUM(C13:C15)</f>
        <v>6451</v>
      </c>
      <c r="D12" s="229">
        <f>SUM(D13:D25)</f>
        <v>20711</v>
      </c>
      <c r="E12" s="229">
        <f>SUM(E13:E28)</f>
        <v>14026</v>
      </c>
      <c r="F12" s="229">
        <f aca="true" t="shared" si="0" ref="F12:M12">SUM(F13:F28)</f>
        <v>0</v>
      </c>
      <c r="G12" s="229">
        <f t="shared" si="0"/>
        <v>0</v>
      </c>
      <c r="H12" s="229">
        <f t="shared" si="0"/>
        <v>0</v>
      </c>
      <c r="I12" s="229">
        <f t="shared" si="0"/>
        <v>0</v>
      </c>
      <c r="J12" s="229">
        <f t="shared" si="0"/>
        <v>0</v>
      </c>
      <c r="K12" s="229">
        <f t="shared" si="0"/>
        <v>0</v>
      </c>
      <c r="L12" s="229">
        <f t="shared" si="0"/>
        <v>0</v>
      </c>
      <c r="M12" s="229">
        <f t="shared" si="0"/>
        <v>50100</v>
      </c>
      <c r="N12" s="386">
        <f>M12/C12</f>
        <v>7.766237792590296</v>
      </c>
    </row>
    <row r="13" spans="1:14" ht="12.75">
      <c r="A13" s="231" t="s">
        <v>154</v>
      </c>
      <c r="B13" s="231" t="s">
        <v>336</v>
      </c>
      <c r="C13" s="231">
        <v>946</v>
      </c>
      <c r="D13" s="231">
        <v>946</v>
      </c>
      <c r="E13" s="231">
        <v>441</v>
      </c>
      <c r="F13" s="231"/>
      <c r="G13" s="231"/>
      <c r="H13" s="231"/>
      <c r="I13" s="231"/>
      <c r="J13" s="231"/>
      <c r="K13" s="231"/>
      <c r="L13" s="231"/>
      <c r="M13" s="375"/>
      <c r="N13" s="386"/>
    </row>
    <row r="14" spans="1:14" ht="12.75">
      <c r="A14" s="231" t="s">
        <v>155</v>
      </c>
      <c r="B14" s="231" t="s">
        <v>485</v>
      </c>
      <c r="C14" s="231">
        <v>1205</v>
      </c>
      <c r="D14" s="231">
        <v>1205</v>
      </c>
      <c r="E14" s="231">
        <v>0</v>
      </c>
      <c r="F14" s="231"/>
      <c r="G14" s="231"/>
      <c r="H14" s="231"/>
      <c r="I14" s="231"/>
      <c r="J14" s="231"/>
      <c r="K14" s="231"/>
      <c r="L14" s="231"/>
      <c r="M14" s="231">
        <v>100</v>
      </c>
      <c r="N14" s="386">
        <f>M14/C14</f>
        <v>0.08298755186721991</v>
      </c>
    </row>
    <row r="15" spans="1:14" ht="12.75">
      <c r="A15" s="231" t="s">
        <v>156</v>
      </c>
      <c r="B15" s="231" t="s">
        <v>341</v>
      </c>
      <c r="C15" s="231">
        <v>4300</v>
      </c>
      <c r="D15" s="231">
        <v>4300</v>
      </c>
      <c r="E15" s="231">
        <v>3300</v>
      </c>
      <c r="F15" s="231"/>
      <c r="G15" s="231"/>
      <c r="H15" s="231"/>
      <c r="I15" s="231"/>
      <c r="J15" s="231"/>
      <c r="K15" s="231"/>
      <c r="L15" s="231"/>
      <c r="M15" s="231"/>
      <c r="N15" s="386"/>
    </row>
    <row r="16" spans="1:14" ht="12.75">
      <c r="A16" s="231" t="s">
        <v>157</v>
      </c>
      <c r="B16" s="231" t="s">
        <v>458</v>
      </c>
      <c r="C16" s="231"/>
      <c r="D16" s="231">
        <v>200</v>
      </c>
      <c r="E16" s="231">
        <v>200</v>
      </c>
      <c r="F16" s="231"/>
      <c r="G16" s="231"/>
      <c r="H16" s="231"/>
      <c r="I16" s="231"/>
      <c r="J16" s="231"/>
      <c r="K16" s="231"/>
      <c r="L16" s="231"/>
      <c r="M16" s="231"/>
      <c r="N16" s="386"/>
    </row>
    <row r="17" spans="1:14" ht="12.75">
      <c r="A17" s="231" t="s">
        <v>158</v>
      </c>
      <c r="B17" s="231" t="s">
        <v>459</v>
      </c>
      <c r="C17" s="231"/>
      <c r="D17" s="231">
        <v>1000</v>
      </c>
      <c r="E17" s="231">
        <v>1000</v>
      </c>
      <c r="F17" s="231"/>
      <c r="G17" s="231"/>
      <c r="H17" s="231"/>
      <c r="I17" s="231"/>
      <c r="J17" s="231"/>
      <c r="K17" s="231"/>
      <c r="L17" s="231"/>
      <c r="M17" s="231"/>
      <c r="N17" s="386"/>
    </row>
    <row r="18" spans="1:14" ht="12.75">
      <c r="A18" s="231" t="s">
        <v>159</v>
      </c>
      <c r="B18" s="231" t="s">
        <v>460</v>
      </c>
      <c r="C18" s="231"/>
      <c r="D18" s="231">
        <v>3675</v>
      </c>
      <c r="E18" s="231">
        <v>3675</v>
      </c>
      <c r="F18" s="231"/>
      <c r="G18" s="231"/>
      <c r="H18" s="231"/>
      <c r="I18" s="231"/>
      <c r="J18" s="231"/>
      <c r="K18" s="231"/>
      <c r="L18" s="231"/>
      <c r="M18" s="231"/>
      <c r="N18" s="386"/>
    </row>
    <row r="19" spans="1:14" ht="12.75">
      <c r="A19" s="231" t="s">
        <v>160</v>
      </c>
      <c r="B19" s="231" t="s">
        <v>461</v>
      </c>
      <c r="C19" s="231"/>
      <c r="D19" s="231">
        <v>2200</v>
      </c>
      <c r="E19" s="231">
        <v>712</v>
      </c>
      <c r="F19" s="231"/>
      <c r="G19" s="231"/>
      <c r="H19" s="231"/>
      <c r="I19" s="231"/>
      <c r="J19" s="231"/>
      <c r="K19" s="231"/>
      <c r="L19" s="231"/>
      <c r="M19" s="231"/>
      <c r="N19" s="386"/>
    </row>
    <row r="20" spans="1:14" ht="12.75">
      <c r="A20" s="231" t="s">
        <v>161</v>
      </c>
      <c r="B20" s="231" t="s">
        <v>468</v>
      </c>
      <c r="C20" s="231"/>
      <c r="D20" s="231">
        <v>400</v>
      </c>
      <c r="E20" s="231">
        <v>1167</v>
      </c>
      <c r="F20" s="231"/>
      <c r="G20" s="231"/>
      <c r="H20" s="231"/>
      <c r="I20" s="231"/>
      <c r="J20" s="231"/>
      <c r="K20" s="231"/>
      <c r="L20" s="231"/>
      <c r="M20" s="231"/>
      <c r="N20" s="386"/>
    </row>
    <row r="21" spans="1:14" ht="12.75">
      <c r="A21" s="231" t="s">
        <v>162</v>
      </c>
      <c r="B21" s="231" t="s">
        <v>462</v>
      </c>
      <c r="C21" s="231"/>
      <c r="D21" s="231">
        <v>1994</v>
      </c>
      <c r="E21" s="231">
        <v>0</v>
      </c>
      <c r="F21" s="231"/>
      <c r="G21" s="231"/>
      <c r="H21" s="231"/>
      <c r="I21" s="231"/>
      <c r="J21" s="231"/>
      <c r="K21" s="231"/>
      <c r="L21" s="231"/>
      <c r="M21" s="231"/>
      <c r="N21" s="386"/>
    </row>
    <row r="22" spans="1:14" ht="12.75">
      <c r="A22" s="231" t="s">
        <v>163</v>
      </c>
      <c r="B22" s="231" t="s">
        <v>463</v>
      </c>
      <c r="C22" s="231"/>
      <c r="D22" s="231">
        <v>600</v>
      </c>
      <c r="E22" s="231">
        <v>0</v>
      </c>
      <c r="F22" s="231"/>
      <c r="G22" s="231"/>
      <c r="H22" s="231"/>
      <c r="I22" s="231"/>
      <c r="J22" s="231"/>
      <c r="K22" s="231"/>
      <c r="L22" s="231"/>
      <c r="M22" s="231"/>
      <c r="N22" s="386"/>
    </row>
    <row r="23" spans="1:14" ht="12.75">
      <c r="A23" s="231" t="s">
        <v>164</v>
      </c>
      <c r="B23" s="231" t="s">
        <v>464</v>
      </c>
      <c r="C23" s="231"/>
      <c r="D23" s="231">
        <v>1588</v>
      </c>
      <c r="E23" s="231">
        <v>0</v>
      </c>
      <c r="F23" s="231"/>
      <c r="G23" s="231"/>
      <c r="H23" s="231"/>
      <c r="I23" s="231"/>
      <c r="J23" s="231"/>
      <c r="K23" s="231"/>
      <c r="L23" s="231"/>
      <c r="M23" s="231"/>
      <c r="N23" s="386"/>
    </row>
    <row r="24" spans="1:14" ht="12.75">
      <c r="A24" s="231" t="s">
        <v>165</v>
      </c>
      <c r="B24" s="231" t="s">
        <v>465</v>
      </c>
      <c r="C24" s="231"/>
      <c r="D24" s="231">
        <v>2553</v>
      </c>
      <c r="E24" s="231">
        <v>2191</v>
      </c>
      <c r="F24" s="231"/>
      <c r="G24" s="231"/>
      <c r="H24" s="231"/>
      <c r="I24" s="231"/>
      <c r="J24" s="231"/>
      <c r="K24" s="231"/>
      <c r="L24" s="231"/>
      <c r="M24" s="231"/>
      <c r="N24" s="386"/>
    </row>
    <row r="25" spans="1:14" ht="12.75">
      <c r="A25" s="231" t="s">
        <v>166</v>
      </c>
      <c r="B25" s="231" t="s">
        <v>466</v>
      </c>
      <c r="C25" s="231"/>
      <c r="D25" s="231">
        <v>50</v>
      </c>
      <c r="E25" s="231">
        <v>45</v>
      </c>
      <c r="F25" s="231"/>
      <c r="G25" s="231"/>
      <c r="H25" s="231"/>
      <c r="I25" s="231"/>
      <c r="J25" s="231"/>
      <c r="K25" s="231"/>
      <c r="L25" s="231"/>
      <c r="M25" s="231"/>
      <c r="N25" s="386"/>
    </row>
    <row r="26" spans="1:14" ht="12.75">
      <c r="A26" s="231" t="s">
        <v>167</v>
      </c>
      <c r="B26" s="231" t="s">
        <v>469</v>
      </c>
      <c r="C26" s="231"/>
      <c r="D26" s="231"/>
      <c r="E26" s="231">
        <v>75</v>
      </c>
      <c r="F26" s="231"/>
      <c r="G26" s="231"/>
      <c r="H26" s="231"/>
      <c r="I26" s="231"/>
      <c r="J26" s="231"/>
      <c r="K26" s="231"/>
      <c r="L26" s="231"/>
      <c r="M26" s="231"/>
      <c r="N26" s="386"/>
    </row>
    <row r="27" spans="1:14" ht="12.75">
      <c r="A27" s="231" t="s">
        <v>168</v>
      </c>
      <c r="B27" s="231" t="s">
        <v>471</v>
      </c>
      <c r="C27" s="231"/>
      <c r="D27" s="231"/>
      <c r="E27" s="231">
        <v>1220</v>
      </c>
      <c r="F27" s="231"/>
      <c r="G27" s="231"/>
      <c r="H27" s="231"/>
      <c r="I27" s="231"/>
      <c r="J27" s="231"/>
      <c r="K27" s="231"/>
      <c r="L27" s="231"/>
      <c r="M27" s="231"/>
      <c r="N27" s="386"/>
    </row>
    <row r="28" spans="1:14" ht="12.75">
      <c r="A28" s="231" t="s">
        <v>169</v>
      </c>
      <c r="B28" s="231" t="s">
        <v>484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375">
        <v>50000</v>
      </c>
      <c r="N28" s="386"/>
    </row>
    <row r="29" spans="1:14" ht="28.5" customHeight="1">
      <c r="A29" s="231" t="s">
        <v>170</v>
      </c>
      <c r="B29" s="229" t="s">
        <v>306</v>
      </c>
      <c r="C29" s="229">
        <v>8570</v>
      </c>
      <c r="D29" s="229">
        <f>SUM(D8+D10+D12)</f>
        <v>24679</v>
      </c>
      <c r="E29" s="229">
        <f>E8+E10+E12</f>
        <v>18898</v>
      </c>
      <c r="F29" s="229"/>
      <c r="G29" s="229"/>
      <c r="H29" s="229"/>
      <c r="I29" s="229"/>
      <c r="J29" s="231"/>
      <c r="K29" s="231"/>
      <c r="L29" s="231"/>
      <c r="M29" s="229">
        <f>M8+M10+M12</f>
        <v>52900</v>
      </c>
      <c r="N29" s="386">
        <f>M29/C29</f>
        <v>6.17269544924154</v>
      </c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4">
    <mergeCell ref="A2:L2"/>
    <mergeCell ref="A1:N1"/>
    <mergeCell ref="A3:N3"/>
    <mergeCell ref="A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O13" sqref="O13"/>
    </sheetView>
  </sheetViews>
  <sheetFormatPr defaultColWidth="9.00390625" defaultRowHeight="12.75"/>
  <cols>
    <col min="1" max="1" width="3.75390625" style="0" customWidth="1"/>
    <col min="2" max="2" width="49.125" style="0" customWidth="1"/>
    <col min="3" max="3" width="11.125" style="0" customWidth="1"/>
    <col min="4" max="4" width="12.625" style="0" customWidth="1"/>
    <col min="5" max="5" width="6.25390625" style="0" hidden="1" customWidth="1"/>
    <col min="6" max="6" width="9.125" style="0" hidden="1" customWidth="1"/>
    <col min="7" max="8" width="10.625" style="0" customWidth="1"/>
    <col min="9" max="9" width="9.125" style="0" customWidth="1"/>
    <col min="10" max="10" width="0.12890625" style="0" hidden="1" customWidth="1"/>
    <col min="11" max="14" width="9.125" style="0" hidden="1" customWidth="1"/>
  </cols>
  <sheetData>
    <row r="1" spans="1:14" ht="12.75">
      <c r="A1" s="411" t="s">
        <v>527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2" ht="18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9" ht="12.75">
      <c r="A3" s="434" t="s">
        <v>185</v>
      </c>
      <c r="B3" s="434"/>
      <c r="C3" s="434"/>
      <c r="D3" s="434"/>
      <c r="E3" s="434"/>
      <c r="F3" s="434"/>
      <c r="G3" s="434"/>
      <c r="H3" s="434"/>
      <c r="I3" s="434"/>
    </row>
    <row r="4" spans="1:9" ht="12.75">
      <c r="A4" s="434"/>
      <c r="B4" s="434"/>
      <c r="C4" s="434"/>
      <c r="D4" s="434"/>
      <c r="E4" s="434"/>
      <c r="F4" s="434"/>
      <c r="G4" s="434"/>
      <c r="H4" s="434"/>
      <c r="I4" s="434"/>
    </row>
    <row r="5" spans="1:9" ht="12.75">
      <c r="A5" s="434" t="s">
        <v>470</v>
      </c>
      <c r="B5" s="434"/>
      <c r="C5" s="434"/>
      <c r="D5" s="434"/>
      <c r="E5" s="434"/>
      <c r="F5" s="434"/>
      <c r="G5" s="434"/>
      <c r="H5" s="434"/>
      <c r="I5" s="434"/>
    </row>
    <row r="6" ht="47.25" customHeight="1">
      <c r="I6" s="9" t="s">
        <v>315</v>
      </c>
    </row>
    <row r="7" spans="1:12" ht="54" customHeight="1">
      <c r="A7" s="81" t="s">
        <v>191</v>
      </c>
      <c r="B7" s="69" t="s">
        <v>309</v>
      </c>
      <c r="C7" s="69" t="s">
        <v>413</v>
      </c>
      <c r="D7" s="69" t="s">
        <v>423</v>
      </c>
      <c r="E7" s="301"/>
      <c r="F7" s="302" t="s">
        <v>319</v>
      </c>
      <c r="G7" s="302" t="s">
        <v>431</v>
      </c>
      <c r="H7" s="72" t="s">
        <v>534</v>
      </c>
      <c r="I7" s="72" t="s">
        <v>448</v>
      </c>
      <c r="J7" s="72" t="s">
        <v>318</v>
      </c>
      <c r="K7" s="72" t="s">
        <v>319</v>
      </c>
      <c r="L7" s="72" t="s">
        <v>320</v>
      </c>
    </row>
    <row r="8" spans="1:12" ht="23.25" customHeight="1">
      <c r="A8" s="86" t="s">
        <v>149</v>
      </c>
      <c r="B8" s="86" t="s">
        <v>472</v>
      </c>
      <c r="C8" s="86"/>
      <c r="D8" s="86"/>
      <c r="E8" s="8"/>
      <c r="F8" s="86"/>
      <c r="G8" s="86">
        <v>6934</v>
      </c>
      <c r="H8" s="86"/>
      <c r="I8" s="86"/>
      <c r="J8" s="165"/>
      <c r="K8" s="165"/>
      <c r="L8" s="165"/>
    </row>
    <row r="9" spans="1:12" ht="23.25" customHeight="1">
      <c r="A9" s="86" t="s">
        <v>150</v>
      </c>
      <c r="B9" s="86" t="s">
        <v>474</v>
      </c>
      <c r="C9" s="86"/>
      <c r="D9" s="86"/>
      <c r="E9" s="8"/>
      <c r="F9" s="86"/>
      <c r="G9" s="86">
        <v>2104</v>
      </c>
      <c r="H9" s="86"/>
      <c r="I9" s="86"/>
      <c r="J9" s="165"/>
      <c r="K9" s="165"/>
      <c r="L9" s="165"/>
    </row>
    <row r="10" spans="1:12" ht="23.25" customHeight="1">
      <c r="A10" s="86" t="s">
        <v>151</v>
      </c>
      <c r="B10" s="86" t="s">
        <v>340</v>
      </c>
      <c r="C10" s="86">
        <v>1000</v>
      </c>
      <c r="D10" s="86">
        <v>1000</v>
      </c>
      <c r="E10" s="8"/>
      <c r="F10" s="86"/>
      <c r="G10" s="86">
        <v>394</v>
      </c>
      <c r="H10" s="86"/>
      <c r="I10" s="350"/>
      <c r="J10" s="165"/>
      <c r="K10" s="165"/>
      <c r="L10" s="165"/>
    </row>
    <row r="11" spans="1:12" ht="23.25" customHeight="1">
      <c r="A11" s="86" t="s">
        <v>152</v>
      </c>
      <c r="B11" s="86" t="s">
        <v>475</v>
      </c>
      <c r="C11" s="86"/>
      <c r="D11" s="86"/>
      <c r="E11" s="8"/>
      <c r="F11" s="86"/>
      <c r="G11" s="86">
        <v>1136</v>
      </c>
      <c r="H11" s="86"/>
      <c r="I11" s="350"/>
      <c r="J11" s="165"/>
      <c r="K11" s="165"/>
      <c r="L11" s="165"/>
    </row>
    <row r="12" spans="1:12" ht="23.25" customHeight="1">
      <c r="A12" s="86" t="s">
        <v>153</v>
      </c>
      <c r="B12" s="86" t="s">
        <v>476</v>
      </c>
      <c r="C12" s="86"/>
      <c r="D12" s="86"/>
      <c r="E12" s="8"/>
      <c r="F12" s="86"/>
      <c r="G12" s="86">
        <v>870</v>
      </c>
      <c r="H12" s="86"/>
      <c r="I12" s="350"/>
      <c r="J12" s="165"/>
      <c r="K12" s="165"/>
      <c r="L12" s="165"/>
    </row>
    <row r="13" spans="1:12" ht="23.25" customHeight="1">
      <c r="A13" s="86" t="s">
        <v>154</v>
      </c>
      <c r="B13" s="86" t="s">
        <v>477</v>
      </c>
      <c r="C13" s="86"/>
      <c r="D13" s="86"/>
      <c r="E13" s="8"/>
      <c r="F13" s="86"/>
      <c r="G13" s="86">
        <v>712</v>
      </c>
      <c r="H13" s="86"/>
      <c r="I13" s="350"/>
      <c r="J13" s="165"/>
      <c r="K13" s="165"/>
      <c r="L13" s="165"/>
    </row>
    <row r="14" spans="1:12" ht="23.25" customHeight="1">
      <c r="A14" s="86" t="s">
        <v>155</v>
      </c>
      <c r="B14" s="86" t="s">
        <v>478</v>
      </c>
      <c r="C14" s="86"/>
      <c r="D14" s="86"/>
      <c r="E14" s="8"/>
      <c r="F14" s="86"/>
      <c r="G14" s="86">
        <v>977</v>
      </c>
      <c r="H14" s="86"/>
      <c r="I14" s="350"/>
      <c r="J14" s="165"/>
      <c r="K14" s="165"/>
      <c r="L14" s="165"/>
    </row>
    <row r="15" spans="1:12" ht="23.25" customHeight="1">
      <c r="A15" s="86" t="s">
        <v>156</v>
      </c>
      <c r="B15" s="86" t="s">
        <v>479</v>
      </c>
      <c r="C15" s="86"/>
      <c r="D15" s="86"/>
      <c r="E15" s="8"/>
      <c r="F15" s="86"/>
      <c r="G15" s="86">
        <v>551</v>
      </c>
      <c r="H15" s="86"/>
      <c r="I15" s="350"/>
      <c r="J15" s="165"/>
      <c r="K15" s="165"/>
      <c r="L15" s="165"/>
    </row>
    <row r="16" spans="1:12" ht="23.25" customHeight="1">
      <c r="A16" s="86" t="s">
        <v>157</v>
      </c>
      <c r="B16" s="86" t="s">
        <v>473</v>
      </c>
      <c r="C16" s="86"/>
      <c r="D16" s="86"/>
      <c r="E16" s="8"/>
      <c r="F16" s="86"/>
      <c r="G16" s="86">
        <v>2471</v>
      </c>
      <c r="H16" s="369"/>
      <c r="I16" s="370"/>
      <c r="J16" s="165"/>
      <c r="K16" s="165"/>
      <c r="L16" s="165"/>
    </row>
    <row r="17" spans="1:12" ht="23.25" customHeight="1">
      <c r="A17" s="86" t="s">
        <v>158</v>
      </c>
      <c r="B17" s="86" t="s">
        <v>480</v>
      </c>
      <c r="C17" s="86"/>
      <c r="D17" s="86"/>
      <c r="E17" s="8"/>
      <c r="F17" s="86"/>
      <c r="G17" s="367"/>
      <c r="H17" s="373">
        <v>35617</v>
      </c>
      <c r="I17" s="371"/>
      <c r="J17" s="368"/>
      <c r="K17" s="165"/>
      <c r="L17" s="165"/>
    </row>
    <row r="18" spans="1:12" ht="23.25" customHeight="1">
      <c r="A18" s="86" t="s">
        <v>159</v>
      </c>
      <c r="B18" s="86" t="s">
        <v>481</v>
      </c>
      <c r="C18" s="86"/>
      <c r="D18" s="86"/>
      <c r="E18" s="8"/>
      <c r="F18" s="86"/>
      <c r="G18" s="367"/>
      <c r="H18" s="374">
        <v>20000</v>
      </c>
      <c r="I18" s="372"/>
      <c r="J18" s="368"/>
      <c r="K18" s="165"/>
      <c r="L18" s="165"/>
    </row>
    <row r="19" spans="1:12" ht="23.25" customHeight="1">
      <c r="A19" s="86" t="s">
        <v>160</v>
      </c>
      <c r="B19" s="86" t="s">
        <v>482</v>
      </c>
      <c r="C19" s="86"/>
      <c r="D19" s="86"/>
      <c r="E19" s="8"/>
      <c r="F19" s="86"/>
      <c r="G19" s="367"/>
      <c r="H19" s="374">
        <v>150000</v>
      </c>
      <c r="I19" s="372"/>
      <c r="J19" s="368"/>
      <c r="K19" s="165"/>
      <c r="L19" s="165"/>
    </row>
    <row r="20" spans="1:12" ht="23.25" customHeight="1">
      <c r="A20" s="86" t="s">
        <v>161</v>
      </c>
      <c r="B20" s="86" t="s">
        <v>486</v>
      </c>
      <c r="C20" s="86"/>
      <c r="D20" s="86"/>
      <c r="E20" s="8"/>
      <c r="F20" s="86"/>
      <c r="G20" s="367"/>
      <c r="H20" s="374">
        <v>2500</v>
      </c>
      <c r="I20" s="372"/>
      <c r="J20" s="368"/>
      <c r="K20" s="165"/>
      <c r="L20" s="165"/>
    </row>
    <row r="21" spans="1:12" ht="23.25" customHeight="1">
      <c r="A21" s="86" t="s">
        <v>162</v>
      </c>
      <c r="B21" s="86" t="s">
        <v>487</v>
      </c>
      <c r="C21" s="86"/>
      <c r="D21" s="86"/>
      <c r="E21" s="8"/>
      <c r="F21" s="86"/>
      <c r="G21" s="367"/>
      <c r="H21" s="374">
        <v>1000</v>
      </c>
      <c r="I21" s="372"/>
      <c r="J21" s="368"/>
      <c r="K21" s="165"/>
      <c r="L21" s="165"/>
    </row>
    <row r="22" spans="1:12" ht="23.25" customHeight="1">
      <c r="A22" s="86" t="s">
        <v>163</v>
      </c>
      <c r="B22" s="86" t="s">
        <v>488</v>
      </c>
      <c r="C22" s="86"/>
      <c r="D22" s="86"/>
      <c r="E22" s="8"/>
      <c r="F22" s="86"/>
      <c r="G22" s="367"/>
      <c r="H22" s="374">
        <v>1250</v>
      </c>
      <c r="I22" s="372"/>
      <c r="J22" s="368"/>
      <c r="K22" s="165"/>
      <c r="L22" s="165"/>
    </row>
    <row r="23" spans="1:12" ht="23.25" customHeight="1">
      <c r="A23" s="86" t="s">
        <v>164</v>
      </c>
      <c r="B23" s="86" t="s">
        <v>489</v>
      </c>
      <c r="C23" s="86"/>
      <c r="D23" s="86"/>
      <c r="E23" s="8"/>
      <c r="F23" s="86"/>
      <c r="G23" s="367"/>
      <c r="H23" s="374">
        <v>300</v>
      </c>
      <c r="I23" s="372"/>
      <c r="J23" s="368"/>
      <c r="K23" s="165"/>
      <c r="L23" s="165"/>
    </row>
    <row r="24" spans="1:12" ht="23.25" customHeight="1">
      <c r="A24" s="86" t="s">
        <v>165</v>
      </c>
      <c r="B24" s="86" t="s">
        <v>454</v>
      </c>
      <c r="C24" s="86"/>
      <c r="D24" s="86"/>
      <c r="E24" s="8"/>
      <c r="F24" s="86"/>
      <c r="G24" s="367"/>
      <c r="H24" s="374">
        <v>10241</v>
      </c>
      <c r="I24" s="372"/>
      <c r="J24" s="368"/>
      <c r="K24" s="165"/>
      <c r="L24" s="165"/>
    </row>
    <row r="25" spans="1:12" ht="23.25" customHeight="1">
      <c r="A25" s="86" t="s">
        <v>166</v>
      </c>
      <c r="B25" s="86" t="s">
        <v>483</v>
      </c>
      <c r="C25" s="86"/>
      <c r="D25" s="86"/>
      <c r="E25" s="8"/>
      <c r="F25" s="86"/>
      <c r="G25" s="367"/>
      <c r="H25" s="374">
        <v>473913</v>
      </c>
      <c r="I25" s="372"/>
      <c r="J25" s="368"/>
      <c r="K25" s="165"/>
      <c r="L25" s="165"/>
    </row>
    <row r="26" spans="1:12" s="7" customFormat="1" ht="23.25" customHeight="1">
      <c r="A26" s="86" t="s">
        <v>167</v>
      </c>
      <c r="B26" s="380" t="s">
        <v>306</v>
      </c>
      <c r="C26" s="380">
        <v>1000</v>
      </c>
      <c r="D26" s="380">
        <v>1000</v>
      </c>
      <c r="E26" s="300"/>
      <c r="F26" s="380"/>
      <c r="G26" s="381">
        <f>SUM(G8:G25)</f>
        <v>16149</v>
      </c>
      <c r="H26" s="382">
        <f>SUM(H17:H25)</f>
        <v>694821</v>
      </c>
      <c r="I26" s="383"/>
      <c r="J26" s="384"/>
      <c r="K26" s="385"/>
      <c r="L26" s="385"/>
    </row>
    <row r="27" spans="1:12" ht="23.25" customHeight="1">
      <c r="A27" s="378"/>
      <c r="B27" s="377"/>
      <c r="C27" s="378"/>
      <c r="D27" s="378"/>
      <c r="E27" s="378"/>
      <c r="F27" s="378"/>
      <c r="G27" s="378"/>
      <c r="H27" s="377"/>
      <c r="I27" s="379"/>
      <c r="J27" s="368"/>
      <c r="K27" s="165"/>
      <c r="L27" s="165"/>
    </row>
    <row r="33" ht="12.75">
      <c r="B33">
        <v>0</v>
      </c>
    </row>
  </sheetData>
  <sheetProtection/>
  <mergeCells count="4">
    <mergeCell ref="A3:I4"/>
    <mergeCell ref="A5:I5"/>
    <mergeCell ref="A2:L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4" max="4" width="10.375" style="0" customWidth="1"/>
    <col min="5" max="11" width="9.125" style="0" hidden="1" customWidth="1"/>
    <col min="14" max="14" width="13.875" style="0" bestFit="1" customWidth="1"/>
  </cols>
  <sheetData>
    <row r="1" spans="1:15" ht="12.75">
      <c r="A1" s="2"/>
      <c r="B1" s="411" t="s">
        <v>528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4" ht="12.75">
      <c r="A2" s="2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2"/>
      <c r="N2" s="2"/>
    </row>
    <row r="3" spans="1:14" ht="12.75">
      <c r="A3" s="2"/>
      <c r="B3" s="413" t="s">
        <v>185</v>
      </c>
      <c r="C3" s="413"/>
      <c r="D3" s="413"/>
      <c r="E3" s="413"/>
      <c r="F3" s="413"/>
      <c r="G3" s="413"/>
      <c r="H3" s="413"/>
      <c r="I3" s="413"/>
      <c r="J3" s="409"/>
      <c r="K3" s="409"/>
      <c r="L3" s="409"/>
      <c r="M3" s="409"/>
      <c r="N3" s="409"/>
    </row>
    <row r="4" spans="1:14" ht="12.75">
      <c r="A4" s="2"/>
      <c r="B4" s="413"/>
      <c r="C4" s="413"/>
      <c r="D4" s="413"/>
      <c r="E4" s="413"/>
      <c r="F4" s="413"/>
      <c r="G4" s="413"/>
      <c r="H4" s="413"/>
      <c r="I4" s="413"/>
      <c r="J4" s="409"/>
      <c r="K4" s="409"/>
      <c r="L4" s="409"/>
      <c r="M4" s="409"/>
      <c r="N4" s="409"/>
    </row>
    <row r="5" spans="1:14" ht="12.75">
      <c r="A5" s="2"/>
      <c r="B5" s="413" t="s">
        <v>493</v>
      </c>
      <c r="C5" s="413"/>
      <c r="D5" s="413"/>
      <c r="E5" s="413"/>
      <c r="F5" s="413"/>
      <c r="G5" s="413"/>
      <c r="H5" s="413"/>
      <c r="I5" s="413"/>
      <c r="J5" s="409"/>
      <c r="K5" s="409"/>
      <c r="L5" s="409"/>
      <c r="M5" s="409"/>
      <c r="N5" s="409"/>
    </row>
    <row r="6" spans="1:14" ht="12.75">
      <c r="A6" s="2"/>
      <c r="B6" s="66"/>
      <c r="C6" s="66"/>
      <c r="D6" s="66"/>
      <c r="E6" s="66"/>
      <c r="F6" s="66"/>
      <c r="G6" s="66"/>
      <c r="H6" s="66"/>
      <c r="I6" s="66"/>
      <c r="J6" s="314"/>
      <c r="K6" s="314"/>
      <c r="L6" s="314"/>
      <c r="M6" s="314"/>
      <c r="N6" s="314"/>
    </row>
    <row r="7" spans="1:14" ht="12.75">
      <c r="A7" s="2"/>
      <c r="B7" s="66"/>
      <c r="C7" s="66"/>
      <c r="D7" s="66"/>
      <c r="E7" s="66"/>
      <c r="F7" s="66"/>
      <c r="G7" s="66"/>
      <c r="H7" s="66"/>
      <c r="I7" s="66"/>
      <c r="J7" s="314"/>
      <c r="K7" s="314"/>
      <c r="L7" s="314"/>
      <c r="M7" s="314"/>
      <c r="N7" s="314"/>
    </row>
    <row r="8" spans="1:14" ht="12.75">
      <c r="A8" s="2"/>
      <c r="B8" s="66"/>
      <c r="C8" s="66"/>
      <c r="D8" s="66"/>
      <c r="E8" s="66"/>
      <c r="F8" s="66"/>
      <c r="G8" s="66"/>
      <c r="H8" s="66"/>
      <c r="I8" s="66"/>
      <c r="J8" s="314"/>
      <c r="K8" s="314"/>
      <c r="L8" s="314"/>
      <c r="M8" s="314"/>
      <c r="N8" s="314"/>
    </row>
    <row r="9" spans="1:14" ht="12.75">
      <c r="A9" s="2"/>
      <c r="B9" s="2"/>
      <c r="C9" s="2"/>
      <c r="D9" s="2"/>
      <c r="E9" s="2"/>
      <c r="F9" s="2"/>
      <c r="G9" s="2"/>
      <c r="H9" s="2"/>
      <c r="I9" s="226" t="s">
        <v>315</v>
      </c>
      <c r="J9" s="2"/>
      <c r="K9" s="2"/>
      <c r="L9" s="2"/>
      <c r="M9" s="226" t="s">
        <v>315</v>
      </c>
      <c r="N9" s="2"/>
    </row>
    <row r="10" spans="1:14" ht="42.75">
      <c r="A10" s="231" t="s">
        <v>191</v>
      </c>
      <c r="B10" s="69" t="s">
        <v>236</v>
      </c>
      <c r="C10" s="69" t="s">
        <v>494</v>
      </c>
      <c r="D10" s="69" t="s">
        <v>495</v>
      </c>
      <c r="E10" s="228" t="s">
        <v>319</v>
      </c>
      <c r="F10" s="228" t="s">
        <v>320</v>
      </c>
      <c r="G10" s="228" t="s">
        <v>333</v>
      </c>
      <c r="H10" s="228" t="s">
        <v>318</v>
      </c>
      <c r="I10" s="228" t="s">
        <v>319</v>
      </c>
      <c r="J10" s="228" t="s">
        <v>320</v>
      </c>
      <c r="K10" s="228" t="s">
        <v>333</v>
      </c>
      <c r="L10" s="228" t="s">
        <v>431</v>
      </c>
      <c r="M10" s="228" t="s">
        <v>533</v>
      </c>
      <c r="N10" s="72" t="s">
        <v>421</v>
      </c>
    </row>
    <row r="11" spans="1:14" ht="12.75">
      <c r="A11" s="231">
        <v>1</v>
      </c>
      <c r="B11" s="232" t="s">
        <v>182</v>
      </c>
      <c r="C11" s="86">
        <v>39</v>
      </c>
      <c r="D11" s="86">
        <v>49</v>
      </c>
      <c r="E11" s="86"/>
      <c r="F11" s="86"/>
      <c r="G11" s="86"/>
      <c r="H11" s="86"/>
      <c r="I11" s="86"/>
      <c r="J11" s="86"/>
      <c r="K11" s="86"/>
      <c r="L11" s="86">
        <v>49</v>
      </c>
      <c r="M11" s="86">
        <v>56</v>
      </c>
      <c r="N11" s="77">
        <f>M11/C11</f>
        <v>1.435897435897436</v>
      </c>
    </row>
    <row r="12" spans="1:14" ht="12.75">
      <c r="A12" s="231">
        <v>2</v>
      </c>
      <c r="B12" s="231" t="s">
        <v>337</v>
      </c>
      <c r="C12" s="86">
        <v>1</v>
      </c>
      <c r="D12" s="86">
        <v>1</v>
      </c>
      <c r="E12" s="86"/>
      <c r="F12" s="86"/>
      <c r="G12" s="86"/>
      <c r="H12" s="86"/>
      <c r="I12" s="86"/>
      <c r="J12" s="86"/>
      <c r="K12" s="86"/>
      <c r="L12" s="86">
        <v>1</v>
      </c>
      <c r="M12" s="86">
        <v>1</v>
      </c>
      <c r="N12" s="77">
        <f>M12/C12</f>
        <v>1</v>
      </c>
    </row>
    <row r="13" spans="1:14" ht="12.75">
      <c r="A13" s="231">
        <v>3</v>
      </c>
      <c r="B13" s="231" t="s">
        <v>216</v>
      </c>
      <c r="C13" s="86">
        <v>2</v>
      </c>
      <c r="D13" s="86">
        <v>2</v>
      </c>
      <c r="E13" s="86"/>
      <c r="F13" s="86"/>
      <c r="G13" s="86"/>
      <c r="H13" s="86"/>
      <c r="I13" s="86"/>
      <c r="J13" s="86"/>
      <c r="K13" s="86"/>
      <c r="L13" s="86">
        <v>2</v>
      </c>
      <c r="M13" s="86">
        <v>2</v>
      </c>
      <c r="N13" s="77">
        <f>M13/C13</f>
        <v>1</v>
      </c>
    </row>
    <row r="14" spans="1:14" ht="12.75">
      <c r="A14" s="231">
        <v>4</v>
      </c>
      <c r="B14" s="231" t="s">
        <v>307</v>
      </c>
      <c r="C14" s="86">
        <v>6</v>
      </c>
      <c r="D14" s="86">
        <v>6</v>
      </c>
      <c r="E14" s="86"/>
      <c r="F14" s="86"/>
      <c r="G14" s="86"/>
      <c r="H14" s="86"/>
      <c r="I14" s="86"/>
      <c r="J14" s="86"/>
      <c r="K14" s="86"/>
      <c r="L14" s="86">
        <v>6</v>
      </c>
      <c r="M14" s="86">
        <v>6</v>
      </c>
      <c r="N14" s="77">
        <f>M14/C14</f>
        <v>1</v>
      </c>
    </row>
    <row r="15" spans="1:14" ht="12.75">
      <c r="A15" s="231">
        <v>5</v>
      </c>
      <c r="B15" s="229" t="s">
        <v>306</v>
      </c>
      <c r="C15" s="303">
        <f>SUM(C11:C14)</f>
        <v>48</v>
      </c>
      <c r="D15" s="303">
        <f aca="true" t="shared" si="0" ref="D15:M15">SUM(D11:D14)</f>
        <v>58</v>
      </c>
      <c r="E15" s="303">
        <f t="shared" si="0"/>
        <v>0</v>
      </c>
      <c r="F15" s="303">
        <f t="shared" si="0"/>
        <v>0</v>
      </c>
      <c r="G15" s="303">
        <f t="shared" si="0"/>
        <v>0</v>
      </c>
      <c r="H15" s="303">
        <f t="shared" si="0"/>
        <v>0</v>
      </c>
      <c r="I15" s="303">
        <f t="shared" si="0"/>
        <v>0</v>
      </c>
      <c r="J15" s="303">
        <f t="shared" si="0"/>
        <v>0</v>
      </c>
      <c r="K15" s="303">
        <f t="shared" si="0"/>
        <v>0</v>
      </c>
      <c r="L15" s="303">
        <f t="shared" si="0"/>
        <v>58</v>
      </c>
      <c r="M15" s="303">
        <f t="shared" si="0"/>
        <v>65</v>
      </c>
      <c r="N15" s="77">
        <f>M15/C15</f>
        <v>1.3541666666666667</v>
      </c>
    </row>
    <row r="16" spans="1:14" ht="12.75">
      <c r="A16" s="2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196"/>
    </row>
    <row r="17" spans="1:14" ht="12.75">
      <c r="A17" s="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197"/>
    </row>
    <row r="18" spans="1:14" ht="12.75">
      <c r="A18" s="2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97"/>
    </row>
    <row r="19" spans="1:14" ht="12.75">
      <c r="A19" s="2"/>
      <c r="B19" s="320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197"/>
    </row>
    <row r="20" spans="1:14" ht="12.75">
      <c r="A20" s="2"/>
      <c r="B20" s="320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197"/>
    </row>
    <row r="21" spans="1:14" ht="12.75">
      <c r="A21" s="2"/>
      <c r="B21" s="320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197"/>
    </row>
    <row r="22" spans="2:14" ht="12.75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7"/>
    </row>
    <row r="23" spans="2:14" ht="12.7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197"/>
    </row>
    <row r="24" spans="2:14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97"/>
    </row>
    <row r="25" spans="2:14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97"/>
    </row>
    <row r="26" spans="2:14" ht="12.7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97"/>
    </row>
    <row r="27" spans="2:14" ht="12.7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7"/>
    </row>
    <row r="28" spans="2:14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97"/>
    </row>
    <row r="29" spans="2:14" ht="12.7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197"/>
    </row>
    <row r="30" spans="2:14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97"/>
    </row>
    <row r="31" spans="2:14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197"/>
    </row>
    <row r="32" spans="2:14" ht="12.7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97"/>
    </row>
    <row r="33" spans="2:14" ht="12.7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197"/>
    </row>
    <row r="34" spans="2:14" ht="12.7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197"/>
    </row>
    <row r="35" spans="2:14" ht="12.7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197"/>
    </row>
    <row r="36" spans="2:14" ht="12.7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97"/>
    </row>
    <row r="37" spans="2:14" ht="12.7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97"/>
    </row>
    <row r="38" spans="2:14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197"/>
    </row>
    <row r="39" spans="2:14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197"/>
    </row>
    <row r="40" spans="2:14" ht="12.7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97"/>
    </row>
    <row r="41" spans="2:14" ht="12.7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97"/>
    </row>
    <row r="42" spans="2:14" ht="12.7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97"/>
    </row>
    <row r="43" spans="2:14" ht="12.7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197"/>
    </row>
    <row r="44" spans="2:14" ht="12.7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197"/>
    </row>
    <row r="45" spans="2:14" ht="12.7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97"/>
    </row>
    <row r="46" spans="2:14" ht="12.7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197"/>
    </row>
    <row r="47" spans="2:14" ht="12.75">
      <c r="B47" s="198"/>
      <c r="C47" s="198"/>
      <c r="D47" s="198"/>
      <c r="E47" s="198"/>
      <c r="F47" s="198"/>
      <c r="G47" s="198"/>
      <c r="H47" s="198"/>
      <c r="I47" s="58"/>
      <c r="J47" s="58"/>
      <c r="K47" s="58"/>
      <c r="L47" s="198"/>
      <c r="M47" s="58"/>
      <c r="N47" s="197"/>
    </row>
  </sheetData>
  <sheetProtection/>
  <mergeCells count="4">
    <mergeCell ref="B2:L2"/>
    <mergeCell ref="B3:N4"/>
    <mergeCell ref="B5:N5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7.00390625" style="0" customWidth="1"/>
    <col min="11" max="11" width="8.875" style="0" customWidth="1"/>
    <col min="12" max="16" width="9.125" style="0" hidden="1" customWidth="1"/>
  </cols>
  <sheetData>
    <row r="1" spans="1:17" ht="12.75">
      <c r="A1" s="403" t="s">
        <v>529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2:5" ht="12.75">
      <c r="B2" s="226"/>
      <c r="C2" s="5"/>
      <c r="D2" s="5"/>
      <c r="E2" s="5"/>
    </row>
    <row r="3" spans="2:5" ht="12.75">
      <c r="B3" s="226"/>
      <c r="C3" s="5"/>
      <c r="D3" s="5"/>
      <c r="E3" s="5"/>
    </row>
    <row r="4" spans="1:10" s="321" customFormat="1" ht="12.75">
      <c r="A4" s="447" t="s">
        <v>365</v>
      </c>
      <c r="B4" s="448"/>
      <c r="C4" s="448"/>
      <c r="D4" s="448"/>
      <c r="E4" s="448"/>
      <c r="F4" s="448"/>
      <c r="G4" s="448"/>
      <c r="H4" s="448"/>
      <c r="I4" s="448"/>
      <c r="J4" s="448"/>
    </row>
    <row r="5" spans="1:10" s="321" customFormat="1" ht="12.75">
      <c r="A5" s="447" t="s">
        <v>434</v>
      </c>
      <c r="B5" s="416"/>
      <c r="C5" s="416"/>
      <c r="D5" s="416"/>
      <c r="E5" s="416"/>
      <c r="F5" s="416"/>
      <c r="G5" s="416"/>
      <c r="H5" s="416"/>
      <c r="I5" s="416"/>
      <c r="J5" s="416"/>
    </row>
    <row r="6" s="321" customFormat="1" ht="12"/>
    <row r="7" spans="1:10" s="321" customFormat="1" ht="38.25" customHeight="1">
      <c r="A7" s="412" t="s">
        <v>435</v>
      </c>
      <c r="B7" s="412"/>
      <c r="C7" s="412"/>
      <c r="D7" s="412"/>
      <c r="E7" s="412"/>
      <c r="F7" s="412"/>
      <c r="G7" s="412"/>
      <c r="H7" s="412"/>
      <c r="I7" s="412"/>
      <c r="J7" s="412"/>
    </row>
    <row r="8" spans="1:9" s="321" customFormat="1" ht="12">
      <c r="A8" s="322"/>
      <c r="B8" s="322"/>
      <c r="C8" s="322"/>
      <c r="D8" s="322"/>
      <c r="E8" s="322"/>
      <c r="F8" s="322"/>
      <c r="G8" s="322"/>
      <c r="H8" s="322"/>
      <c r="I8" s="322"/>
    </row>
    <row r="9" s="321" customFormat="1" ht="12"/>
    <row r="10" spans="7:10" s="321" customFormat="1" ht="12.75" thickBot="1">
      <c r="G10" s="452" t="s">
        <v>391</v>
      </c>
      <c r="H10" s="452"/>
      <c r="I10" s="452"/>
      <c r="J10" s="452"/>
    </row>
    <row r="11" spans="1:10" s="321" customFormat="1" ht="12.75" thickBot="1">
      <c r="A11" s="453" t="s">
        <v>236</v>
      </c>
      <c r="B11" s="454"/>
      <c r="C11" s="454"/>
      <c r="D11" s="455"/>
      <c r="E11" s="459" t="s">
        <v>392</v>
      </c>
      <c r="F11" s="460"/>
      <c r="G11" s="460"/>
      <c r="H11" s="460"/>
      <c r="I11" s="460"/>
      <c r="J11" s="461"/>
    </row>
    <row r="12" spans="1:10" s="321" customFormat="1" ht="12.75" thickBot="1">
      <c r="A12" s="456"/>
      <c r="B12" s="457"/>
      <c r="C12" s="457"/>
      <c r="D12" s="458"/>
      <c r="E12" s="441" t="s">
        <v>393</v>
      </c>
      <c r="F12" s="442"/>
      <c r="G12" s="443" t="s">
        <v>394</v>
      </c>
      <c r="H12" s="444"/>
      <c r="I12" s="445" t="s">
        <v>395</v>
      </c>
      <c r="J12" s="446"/>
    </row>
    <row r="13" spans="1:10" s="321" customFormat="1" ht="46.5" customHeight="1" thickBot="1">
      <c r="A13" s="436" t="s">
        <v>436</v>
      </c>
      <c r="B13" s="449"/>
      <c r="C13" s="449"/>
      <c r="D13" s="450"/>
      <c r="E13" s="439">
        <v>463913</v>
      </c>
      <c r="F13" s="451"/>
      <c r="G13" s="439">
        <v>473913</v>
      </c>
      <c r="H13" s="451"/>
      <c r="I13" s="439">
        <v>10000</v>
      </c>
      <c r="J13" s="451"/>
    </row>
    <row r="14" spans="1:10" s="321" customFormat="1" ht="46.5" customHeight="1" thickBot="1">
      <c r="A14" s="436" t="s">
        <v>437</v>
      </c>
      <c r="B14" s="437"/>
      <c r="C14" s="437"/>
      <c r="D14" s="438"/>
      <c r="E14" s="439">
        <v>150000</v>
      </c>
      <c r="F14" s="440"/>
      <c r="G14" s="439">
        <v>150000</v>
      </c>
      <c r="H14" s="440"/>
      <c r="I14" s="439">
        <v>0</v>
      </c>
      <c r="J14" s="440"/>
    </row>
    <row r="15" spans="1:10" s="321" customFormat="1" ht="46.5" customHeight="1" thickBot="1">
      <c r="A15" s="436" t="s">
        <v>438</v>
      </c>
      <c r="B15" s="437"/>
      <c r="C15" s="437"/>
      <c r="D15" s="438"/>
      <c r="E15" s="439">
        <v>50000</v>
      </c>
      <c r="F15" s="440"/>
      <c r="G15" s="439">
        <v>50000</v>
      </c>
      <c r="H15" s="440"/>
      <c r="I15" s="439">
        <v>0</v>
      </c>
      <c r="J15" s="440"/>
    </row>
    <row r="16" spans="1:10" s="321" customFormat="1" ht="46.5" customHeight="1" thickBot="1">
      <c r="A16" s="436" t="s">
        <v>439</v>
      </c>
      <c r="B16" s="437"/>
      <c r="C16" s="437"/>
      <c r="D16" s="438"/>
      <c r="E16" s="439">
        <v>35617</v>
      </c>
      <c r="F16" s="440"/>
      <c r="G16" s="439">
        <v>31681</v>
      </c>
      <c r="H16" s="440"/>
      <c r="I16" s="439">
        <v>3936</v>
      </c>
      <c r="J16" s="440"/>
    </row>
    <row r="17" spans="1:10" s="321" customFormat="1" ht="46.5" customHeight="1" thickBot="1">
      <c r="A17" s="436" t="s">
        <v>440</v>
      </c>
      <c r="B17" s="437"/>
      <c r="C17" s="437"/>
      <c r="D17" s="438"/>
      <c r="E17" s="439">
        <v>7500</v>
      </c>
      <c r="F17" s="440"/>
      <c r="G17" s="439">
        <v>0</v>
      </c>
      <c r="H17" s="440"/>
      <c r="I17" s="439">
        <v>0</v>
      </c>
      <c r="J17" s="440"/>
    </row>
    <row r="18" spans="1:10" s="321" customFormat="1" ht="46.5" customHeight="1" thickBot="1">
      <c r="A18" s="436" t="s">
        <v>446</v>
      </c>
      <c r="B18" s="437"/>
      <c r="C18" s="437"/>
      <c r="D18" s="438"/>
      <c r="E18" s="439">
        <v>20000</v>
      </c>
      <c r="F18" s="440"/>
      <c r="G18" s="439">
        <v>20000</v>
      </c>
      <c r="H18" s="440"/>
      <c r="I18" s="439">
        <v>0</v>
      </c>
      <c r="J18" s="440"/>
    </row>
    <row r="19" spans="1:10" s="321" customFormat="1" ht="26.25" customHeight="1" thickBot="1">
      <c r="A19" s="462" t="s">
        <v>310</v>
      </c>
      <c r="B19" s="463"/>
      <c r="C19" s="463"/>
      <c r="D19" s="464"/>
      <c r="E19" s="465">
        <f>SUM(E13:F18)</f>
        <v>727030</v>
      </c>
      <c r="F19" s="466"/>
      <c r="G19" s="465">
        <f>SUM(G13:H18)</f>
        <v>725594</v>
      </c>
      <c r="H19" s="466"/>
      <c r="I19" s="465">
        <f>SUM(I13:J18)</f>
        <v>13936</v>
      </c>
      <c r="J19" s="466"/>
    </row>
    <row r="20" s="321" customFormat="1" ht="12"/>
    <row r="21" s="321" customFormat="1" ht="12"/>
    <row r="22" s="2" customFormat="1" ht="12.75"/>
  </sheetData>
  <sheetProtection/>
  <mergeCells count="38">
    <mergeCell ref="A19:D19"/>
    <mergeCell ref="E19:F19"/>
    <mergeCell ref="G19:H19"/>
    <mergeCell ref="I19:J19"/>
    <mergeCell ref="A14:D14"/>
    <mergeCell ref="A18:D18"/>
    <mergeCell ref="E18:F18"/>
    <mergeCell ref="G18:H18"/>
    <mergeCell ref="I18:J18"/>
    <mergeCell ref="A4:J4"/>
    <mergeCell ref="A5:J5"/>
    <mergeCell ref="A13:D13"/>
    <mergeCell ref="E13:F13"/>
    <mergeCell ref="G13:H13"/>
    <mergeCell ref="I13:J13"/>
    <mergeCell ref="A7:J7"/>
    <mergeCell ref="G10:J10"/>
    <mergeCell ref="A11:D12"/>
    <mergeCell ref="E11:J11"/>
    <mergeCell ref="E12:F12"/>
    <mergeCell ref="G12:H12"/>
    <mergeCell ref="I12:J12"/>
    <mergeCell ref="E16:F16"/>
    <mergeCell ref="G16:H16"/>
    <mergeCell ref="I16:J16"/>
    <mergeCell ref="G14:H14"/>
    <mergeCell ref="E14:F14"/>
    <mergeCell ref="I14:J14"/>
    <mergeCell ref="A1:Q1"/>
    <mergeCell ref="A17:D17"/>
    <mergeCell ref="E17:F17"/>
    <mergeCell ref="G17:H17"/>
    <mergeCell ref="I17:J17"/>
    <mergeCell ref="A15:D15"/>
    <mergeCell ref="E15:F15"/>
    <mergeCell ref="G15:H15"/>
    <mergeCell ref="I15:J15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T7" sqref="T7"/>
    </sheetView>
  </sheetViews>
  <sheetFormatPr defaultColWidth="9.00390625" defaultRowHeight="12.75"/>
  <cols>
    <col min="2" max="2" width="58.875" style="0" customWidth="1"/>
    <col min="3" max="3" width="16.625" style="0" customWidth="1"/>
    <col min="4" max="6" width="9.125" style="0" hidden="1" customWidth="1"/>
    <col min="7" max="7" width="8.75390625" style="0" hidden="1" customWidth="1"/>
    <col min="8" max="10" width="9.125" style="0" hidden="1" customWidth="1"/>
    <col min="11" max="11" width="3.375" style="0" hidden="1" customWidth="1"/>
    <col min="12" max="12" width="0.74609375" style="0" hidden="1" customWidth="1"/>
    <col min="13" max="16" width="9.125" style="0" hidden="1" customWidth="1"/>
    <col min="17" max="17" width="0.12890625" style="0" customWidth="1"/>
  </cols>
  <sheetData>
    <row r="1" spans="1:17" ht="12.75">
      <c r="A1" s="403" t="s">
        <v>530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6" ht="12.75">
      <c r="A2" s="2"/>
      <c r="B2" s="2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21" customFormat="1" ht="12.75">
      <c r="A4" s="467" t="s">
        <v>365</v>
      </c>
      <c r="B4" s="468"/>
      <c r="C4" s="468"/>
      <c r="D4" s="468"/>
      <c r="E4" s="468"/>
      <c r="F4" s="468"/>
      <c r="G4" s="468"/>
      <c r="H4" s="468"/>
      <c r="I4" s="468"/>
      <c r="J4" s="468"/>
      <c r="K4" s="2"/>
      <c r="L4" s="2"/>
      <c r="M4" s="2"/>
      <c r="N4" s="2"/>
      <c r="O4" s="2"/>
      <c r="P4" s="2"/>
    </row>
    <row r="5" spans="1:16" s="321" customFormat="1" ht="12.75">
      <c r="A5" s="467" t="s">
        <v>434</v>
      </c>
      <c r="B5" s="409"/>
      <c r="C5" s="409"/>
      <c r="D5" s="409"/>
      <c r="E5" s="409"/>
      <c r="F5" s="409"/>
      <c r="G5" s="409"/>
      <c r="H5" s="409"/>
      <c r="I5" s="409"/>
      <c r="J5" s="409"/>
      <c r="K5" s="2"/>
      <c r="L5" s="2"/>
      <c r="M5" s="2"/>
      <c r="N5" s="2"/>
      <c r="O5" s="2"/>
      <c r="P5" s="2"/>
    </row>
    <row r="6" spans="1:16" s="32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21" customFormat="1" ht="38.25" customHeight="1">
      <c r="A7" s="469" t="s">
        <v>496</v>
      </c>
      <c r="B7" s="469"/>
      <c r="C7" s="469"/>
      <c r="D7" s="469"/>
      <c r="E7" s="469"/>
      <c r="F7" s="469"/>
      <c r="G7" s="469"/>
      <c r="H7" s="469"/>
      <c r="I7" s="469"/>
      <c r="J7" s="469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 thickBot="1">
      <c r="A10" s="326"/>
      <c r="B10" s="2"/>
      <c r="C10" s="226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5.75" customHeight="1" thickTop="1">
      <c r="A11" s="329" t="s">
        <v>412</v>
      </c>
      <c r="B11" s="330" t="s">
        <v>236</v>
      </c>
      <c r="C11" s="331" t="s">
        <v>497</v>
      </c>
      <c r="D11" s="2"/>
      <c r="E11" s="2"/>
      <c r="F11" s="2"/>
      <c r="G11" s="225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332"/>
      <c r="B12" s="231"/>
      <c r="C12" s="33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334" t="s">
        <v>149</v>
      </c>
      <c r="B13" s="327" t="s">
        <v>397</v>
      </c>
      <c r="C13" s="388">
        <f>SUM(C14:C17)</f>
        <v>5152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334" t="s">
        <v>150</v>
      </c>
      <c r="B14" s="231" t="s">
        <v>398</v>
      </c>
      <c r="C14" s="335">
        <v>4600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34" t="s">
        <v>151</v>
      </c>
      <c r="B15" s="231" t="s">
        <v>399</v>
      </c>
      <c r="C15" s="335">
        <v>120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334" t="s">
        <v>152</v>
      </c>
      <c r="B16" s="231" t="s">
        <v>400</v>
      </c>
      <c r="C16" s="335">
        <v>252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334" t="s">
        <v>153</v>
      </c>
      <c r="B17" s="231" t="s">
        <v>401</v>
      </c>
      <c r="C17" s="335">
        <v>180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334"/>
      <c r="B18" s="328" t="s">
        <v>402</v>
      </c>
      <c r="C18" s="335">
        <f>SUM(C19:C23)</f>
        <v>15820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334" t="s">
        <v>154</v>
      </c>
      <c r="B19" s="231" t="s">
        <v>403</v>
      </c>
      <c r="C19" s="335">
        <v>120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334" t="s">
        <v>155</v>
      </c>
      <c r="B20" s="231" t="s">
        <v>404</v>
      </c>
      <c r="C20" s="335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334" t="s">
        <v>156</v>
      </c>
      <c r="B21" s="231" t="s">
        <v>405</v>
      </c>
      <c r="C21" s="335">
        <v>3400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334" t="s">
        <v>157</v>
      </c>
      <c r="B22" s="231" t="s">
        <v>406</v>
      </c>
      <c r="C22" s="335">
        <v>12200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334" t="s">
        <v>158</v>
      </c>
      <c r="B23" s="231" t="s">
        <v>407</v>
      </c>
      <c r="C23" s="335">
        <v>100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7" customFormat="1" ht="12.75">
      <c r="A24" s="336" t="s">
        <v>159</v>
      </c>
      <c r="B24" s="229" t="s">
        <v>414</v>
      </c>
      <c r="C24" s="335">
        <f>SUM(C25:C28)</f>
        <v>1850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334" t="s">
        <v>160</v>
      </c>
      <c r="B25" s="231" t="s">
        <v>408</v>
      </c>
      <c r="C25" s="335">
        <v>500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334" t="s">
        <v>161</v>
      </c>
      <c r="B26" s="231" t="s">
        <v>409</v>
      </c>
      <c r="C26" s="335">
        <v>500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34" t="s">
        <v>162</v>
      </c>
      <c r="B27" s="231" t="s">
        <v>410</v>
      </c>
      <c r="C27" s="335">
        <v>600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334" t="s">
        <v>163</v>
      </c>
      <c r="B28" s="231" t="s">
        <v>411</v>
      </c>
      <c r="C28" s="335">
        <v>250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7" customFormat="1" ht="33" customHeight="1" thickBot="1">
      <c r="A29" s="337" t="s">
        <v>164</v>
      </c>
      <c r="B29" s="338" t="s">
        <v>306</v>
      </c>
      <c r="C29" s="339">
        <f>SUM(C13+C18+C24)</f>
        <v>22822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thickTop="1">
      <c r="A30" s="325"/>
      <c r="B30" s="22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325"/>
      <c r="B31" s="2"/>
      <c r="C31" s="22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5"/>
      <c r="L49" s="5"/>
      <c r="M49" s="5"/>
      <c r="N49" s="5"/>
      <c r="O49" s="5"/>
      <c r="P49" s="5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4">
    <mergeCell ref="A4:J4"/>
    <mergeCell ref="A5:J5"/>
    <mergeCell ref="A7:J7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9" max="9" width="5.375" style="0" customWidth="1"/>
    <col min="10" max="12" width="9.125" style="0" hidden="1" customWidth="1"/>
    <col min="14" max="14" width="0.37109375" style="0" customWidth="1"/>
    <col min="15" max="15" width="7.875" style="0" hidden="1" customWidth="1"/>
    <col min="16" max="17" width="9.125" style="0" hidden="1" customWidth="1"/>
  </cols>
  <sheetData>
    <row r="1" spans="1:17" ht="12.75">
      <c r="A1" s="403" t="s">
        <v>531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2" ht="12.75">
      <c r="A2" s="404" t="s">
        <v>355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13.5" thickBot="1">
      <c r="A3" s="203"/>
      <c r="B3" s="203"/>
      <c r="C3" s="203"/>
      <c r="D3" s="203"/>
      <c r="E3" s="203"/>
      <c r="F3" s="204" t="s">
        <v>0</v>
      </c>
      <c r="G3" s="2"/>
      <c r="H3" s="2"/>
      <c r="I3" s="2"/>
      <c r="J3" s="2"/>
      <c r="K3" s="2"/>
      <c r="L3" s="2"/>
    </row>
    <row r="4" spans="1:12" ht="57.75" thickBot="1" thickTop="1">
      <c r="A4" s="256" t="s">
        <v>354</v>
      </c>
      <c r="B4" s="257" t="s">
        <v>413</v>
      </c>
      <c r="C4" s="257" t="s">
        <v>423</v>
      </c>
      <c r="D4" s="257" t="s">
        <v>431</v>
      </c>
      <c r="E4" s="257" t="s">
        <v>533</v>
      </c>
      <c r="F4" s="257" t="s">
        <v>498</v>
      </c>
      <c r="G4" s="258" t="s">
        <v>499</v>
      </c>
      <c r="H4" s="258" t="s">
        <v>500</v>
      </c>
      <c r="I4" s="2"/>
      <c r="J4" s="2"/>
      <c r="K4" s="2"/>
      <c r="L4" s="2"/>
    </row>
    <row r="5" spans="1:12" ht="13.5" thickTop="1">
      <c r="A5" s="251" t="s">
        <v>2</v>
      </c>
      <c r="B5" s="252"/>
      <c r="C5" s="252"/>
      <c r="D5" s="252"/>
      <c r="E5" s="252"/>
      <c r="F5" s="253"/>
      <c r="G5" s="254"/>
      <c r="H5" s="255"/>
      <c r="I5" s="2"/>
      <c r="J5" s="2"/>
      <c r="K5" s="2"/>
      <c r="L5" s="2"/>
    </row>
    <row r="6" spans="1:12" ht="12.75">
      <c r="A6" s="236" t="s">
        <v>3</v>
      </c>
      <c r="B6" s="283">
        <f>SUM(B7:B10)</f>
        <v>387222</v>
      </c>
      <c r="C6" s="283">
        <f>SUM(C7:C10)</f>
        <v>390413</v>
      </c>
      <c r="D6" s="283">
        <f>SUM(D7:D10)</f>
        <v>422627</v>
      </c>
      <c r="E6" s="283">
        <f>SUM(E7:E10)</f>
        <v>394076</v>
      </c>
      <c r="F6" s="281">
        <f aca="true" t="shared" si="0" ref="F6:F12">E6/B6</f>
        <v>1.017700440574141</v>
      </c>
      <c r="G6" s="237">
        <f>SUM(G7:G10)</f>
        <v>306412</v>
      </c>
      <c r="H6" s="259">
        <f>SUM(H7:H10)</f>
        <v>87664</v>
      </c>
      <c r="I6" s="2"/>
      <c r="J6" s="2"/>
      <c r="K6" s="2"/>
      <c r="L6" s="2"/>
    </row>
    <row r="7" spans="1:12" ht="12.75">
      <c r="A7" s="238" t="s">
        <v>4</v>
      </c>
      <c r="B7" s="285">
        <v>292503</v>
      </c>
      <c r="C7" s="285">
        <v>295694</v>
      </c>
      <c r="D7" s="285">
        <v>341282</v>
      </c>
      <c r="E7" s="389">
        <v>306412</v>
      </c>
      <c r="F7" s="281">
        <f t="shared" si="0"/>
        <v>1.0475516490429158</v>
      </c>
      <c r="G7" s="391">
        <v>306412</v>
      </c>
      <c r="H7" s="392"/>
      <c r="I7" s="2"/>
      <c r="J7" s="2"/>
      <c r="K7" s="2"/>
      <c r="L7" s="2"/>
    </row>
    <row r="8" spans="1:12" ht="12.75">
      <c r="A8" s="238" t="s">
        <v>5</v>
      </c>
      <c r="B8" s="285">
        <v>64040</v>
      </c>
      <c r="C8" s="285">
        <v>64040</v>
      </c>
      <c r="D8" s="285">
        <v>57363</v>
      </c>
      <c r="E8" s="285">
        <v>64480</v>
      </c>
      <c r="F8" s="281">
        <f t="shared" si="0"/>
        <v>1.0068707058088695</v>
      </c>
      <c r="G8" s="391"/>
      <c r="H8" s="392">
        <v>64480</v>
      </c>
      <c r="I8" s="2"/>
      <c r="J8" s="2"/>
      <c r="K8" s="2"/>
      <c r="L8" s="2"/>
    </row>
    <row r="9" spans="1:12" ht="12.75">
      <c r="A9" s="238" t="s">
        <v>6</v>
      </c>
      <c r="B9" s="285">
        <v>30299</v>
      </c>
      <c r="C9" s="285">
        <v>30299</v>
      </c>
      <c r="D9" s="285">
        <v>19622</v>
      </c>
      <c r="E9" s="285">
        <v>22784</v>
      </c>
      <c r="F9" s="281">
        <f t="shared" si="0"/>
        <v>0.7519720122776329</v>
      </c>
      <c r="G9" s="391"/>
      <c r="H9" s="392">
        <v>22784</v>
      </c>
      <c r="I9" s="2"/>
      <c r="J9" s="2"/>
      <c r="K9" s="2"/>
      <c r="L9" s="2"/>
    </row>
    <row r="10" spans="1:12" ht="12.75">
      <c r="A10" s="238" t="s">
        <v>7</v>
      </c>
      <c r="B10" s="285">
        <v>380</v>
      </c>
      <c r="C10" s="285">
        <v>380</v>
      </c>
      <c r="D10" s="285">
        <v>4360</v>
      </c>
      <c r="E10" s="285">
        <v>400</v>
      </c>
      <c r="F10" s="281">
        <f t="shared" si="0"/>
        <v>1.0526315789473684</v>
      </c>
      <c r="G10" s="391"/>
      <c r="H10" s="392">
        <v>400</v>
      </c>
      <c r="I10" s="2"/>
      <c r="J10" s="2"/>
      <c r="K10" s="2"/>
      <c r="L10" s="2"/>
    </row>
    <row r="11" spans="1:12" ht="12.75">
      <c r="A11" s="236" t="s">
        <v>8</v>
      </c>
      <c r="B11" s="283">
        <f>SUM(B12:B14)</f>
        <v>21017</v>
      </c>
      <c r="C11" s="283">
        <f>SUM(C12:C14)</f>
        <v>21017</v>
      </c>
      <c r="D11" s="283">
        <f>SUM(D12:D14)</f>
        <v>36077</v>
      </c>
      <c r="E11" s="283">
        <v>737099</v>
      </c>
      <c r="F11" s="393">
        <f t="shared" si="0"/>
        <v>35.071561117190846</v>
      </c>
      <c r="G11" s="394">
        <v>737099</v>
      </c>
      <c r="H11" s="395">
        <v>0</v>
      </c>
      <c r="I11" s="2"/>
      <c r="J11" s="2"/>
      <c r="K11" s="2"/>
      <c r="L11" s="2"/>
    </row>
    <row r="12" spans="1:12" ht="12.75">
      <c r="A12" s="238" t="s">
        <v>9</v>
      </c>
      <c r="B12" s="285">
        <v>3168</v>
      </c>
      <c r="C12" s="285">
        <v>3168</v>
      </c>
      <c r="D12" s="285">
        <v>9711</v>
      </c>
      <c r="E12" s="285">
        <v>725594</v>
      </c>
      <c r="F12" s="281">
        <f t="shared" si="0"/>
        <v>229.0385101010101</v>
      </c>
      <c r="G12" s="162">
        <v>725594</v>
      </c>
      <c r="H12" s="392">
        <v>0</v>
      </c>
      <c r="I12" s="2"/>
      <c r="J12" s="2"/>
      <c r="K12" s="2"/>
      <c r="L12" s="2"/>
    </row>
    <row r="13" spans="1:12" ht="12.75">
      <c r="A13" s="238" t="s">
        <v>10</v>
      </c>
      <c r="B13" s="285">
        <v>0</v>
      </c>
      <c r="C13" s="285">
        <v>0</v>
      </c>
      <c r="D13" s="285"/>
      <c r="E13" s="285">
        <v>11505</v>
      </c>
      <c r="F13" s="281"/>
      <c r="G13" s="162">
        <v>11505</v>
      </c>
      <c r="H13" s="392"/>
      <c r="I13" s="2"/>
      <c r="J13" s="2"/>
      <c r="K13" s="2"/>
      <c r="L13" s="2"/>
    </row>
    <row r="14" spans="1:12" ht="12.75">
      <c r="A14" s="238" t="s">
        <v>11</v>
      </c>
      <c r="B14" s="285">
        <v>17849</v>
      </c>
      <c r="C14" s="285">
        <v>17849</v>
      </c>
      <c r="D14" s="285">
        <v>26366</v>
      </c>
      <c r="E14" s="285">
        <v>0</v>
      </c>
      <c r="F14" s="281"/>
      <c r="G14" s="162"/>
      <c r="H14" s="392"/>
      <c r="I14" s="2"/>
      <c r="J14" s="2"/>
      <c r="K14" s="2"/>
      <c r="L14" s="2"/>
    </row>
    <row r="15" spans="1:12" ht="12.75">
      <c r="A15" s="239" t="s">
        <v>12</v>
      </c>
      <c r="B15" s="283">
        <v>137003</v>
      </c>
      <c r="C15" s="283">
        <v>137003</v>
      </c>
      <c r="D15" s="283">
        <v>133445</v>
      </c>
      <c r="E15" s="283">
        <v>120322</v>
      </c>
      <c r="F15" s="281">
        <f>E15/B15</f>
        <v>0.8782435421122166</v>
      </c>
      <c r="G15" s="391">
        <v>120322</v>
      </c>
      <c r="H15" s="392"/>
      <c r="I15" s="2"/>
      <c r="J15" s="2"/>
      <c r="K15" s="2"/>
      <c r="L15" s="2"/>
    </row>
    <row r="16" spans="1:12" ht="12.75">
      <c r="A16" s="236" t="s">
        <v>13</v>
      </c>
      <c r="B16" s="283">
        <v>137003</v>
      </c>
      <c r="C16" s="283">
        <v>137003</v>
      </c>
      <c r="D16" s="283">
        <v>133445</v>
      </c>
      <c r="E16" s="283">
        <v>120322</v>
      </c>
      <c r="F16" s="281">
        <f>E16/B16</f>
        <v>0.8782435421122166</v>
      </c>
      <c r="G16" s="391">
        <v>120322</v>
      </c>
      <c r="H16" s="392"/>
      <c r="I16" s="2"/>
      <c r="J16" s="2"/>
      <c r="K16" s="2"/>
      <c r="L16" s="2"/>
    </row>
    <row r="17" spans="1:12" ht="12.75">
      <c r="A17" s="238" t="s">
        <v>14</v>
      </c>
      <c r="B17" s="285">
        <v>137003</v>
      </c>
      <c r="C17" s="285">
        <v>137003</v>
      </c>
      <c r="D17" s="285">
        <v>133445</v>
      </c>
      <c r="E17" s="285">
        <v>120322</v>
      </c>
      <c r="F17" s="281">
        <f>E17/B17</f>
        <v>0.8782435421122166</v>
      </c>
      <c r="G17" s="391">
        <v>120322</v>
      </c>
      <c r="H17" s="392"/>
      <c r="I17" s="2"/>
      <c r="J17" s="2"/>
      <c r="K17" s="2"/>
      <c r="L17" s="2"/>
    </row>
    <row r="18" spans="1:12" ht="12.75">
      <c r="A18" s="240" t="s">
        <v>15</v>
      </c>
      <c r="B18" s="285"/>
      <c r="C18" s="285">
        <v>0</v>
      </c>
      <c r="D18" s="285">
        <v>0</v>
      </c>
      <c r="E18" s="285">
        <v>110322</v>
      </c>
      <c r="F18" s="281"/>
      <c r="G18" s="391">
        <v>110322</v>
      </c>
      <c r="H18" s="392"/>
      <c r="I18" s="2"/>
      <c r="J18" s="2"/>
      <c r="K18" s="2"/>
      <c r="L18" s="2"/>
    </row>
    <row r="19" spans="1:12" ht="12.75">
      <c r="A19" s="240" t="s">
        <v>16</v>
      </c>
      <c r="B19" s="285"/>
      <c r="C19" s="285">
        <v>0</v>
      </c>
      <c r="D19" s="285">
        <v>0</v>
      </c>
      <c r="E19" s="285">
        <v>10000</v>
      </c>
      <c r="F19" s="281"/>
      <c r="G19" s="391">
        <v>10000</v>
      </c>
      <c r="H19" s="392"/>
      <c r="I19" s="2"/>
      <c r="J19" s="2"/>
      <c r="K19" s="2"/>
      <c r="L19" s="2"/>
    </row>
    <row r="20" spans="1:12" ht="12.75">
      <c r="A20" s="238" t="s">
        <v>17</v>
      </c>
      <c r="B20" s="285"/>
      <c r="C20" s="285"/>
      <c r="D20" s="285"/>
      <c r="E20" s="285"/>
      <c r="F20" s="281"/>
      <c r="G20" s="391"/>
      <c r="H20" s="392"/>
      <c r="I20" s="2"/>
      <c r="J20" s="2"/>
      <c r="K20" s="2"/>
      <c r="L20" s="2"/>
    </row>
    <row r="21" spans="1:12" ht="12.75">
      <c r="A21" s="240" t="s">
        <v>18</v>
      </c>
      <c r="B21" s="285"/>
      <c r="C21" s="285"/>
      <c r="D21" s="285"/>
      <c r="E21" s="285"/>
      <c r="F21" s="281"/>
      <c r="G21" s="391"/>
      <c r="H21" s="392"/>
      <c r="I21" s="2"/>
      <c r="J21" s="2"/>
      <c r="K21" s="2"/>
      <c r="L21" s="2"/>
    </row>
    <row r="22" spans="1:12" ht="12.75">
      <c r="A22" s="240" t="s">
        <v>19</v>
      </c>
      <c r="B22" s="285"/>
      <c r="C22" s="285"/>
      <c r="D22" s="285"/>
      <c r="E22" s="285"/>
      <c r="F22" s="281"/>
      <c r="G22" s="391"/>
      <c r="H22" s="392"/>
      <c r="I22" s="2"/>
      <c r="J22" s="2"/>
      <c r="K22" s="2"/>
      <c r="L22" s="2"/>
    </row>
    <row r="23" spans="1:12" ht="12.75">
      <c r="A23" s="236" t="s">
        <v>20</v>
      </c>
      <c r="B23" s="283">
        <v>0</v>
      </c>
      <c r="C23" s="283">
        <v>0</v>
      </c>
      <c r="D23" s="283">
        <v>0</v>
      </c>
      <c r="E23" s="283">
        <v>0</v>
      </c>
      <c r="F23" s="281"/>
      <c r="G23" s="391"/>
      <c r="H23" s="392"/>
      <c r="I23" s="2"/>
      <c r="J23" s="2"/>
      <c r="K23" s="2"/>
      <c r="L23" s="2"/>
    </row>
    <row r="24" spans="1:12" ht="12.75">
      <c r="A24" s="241" t="s">
        <v>21</v>
      </c>
      <c r="B24" s="283">
        <f>SUM(B6+B11+B15)</f>
        <v>545242</v>
      </c>
      <c r="C24" s="283">
        <f>SUM(C6+C11+C15)</f>
        <v>548433</v>
      </c>
      <c r="D24" s="283">
        <f>SUM(D6+D11+D15)</f>
        <v>592149</v>
      </c>
      <c r="E24" s="283">
        <f>SUM(E6+E11+E15)</f>
        <v>1251497</v>
      </c>
      <c r="F24" s="281">
        <f>E24/B24</f>
        <v>2.2953055707373973</v>
      </c>
      <c r="G24" s="237">
        <v>1153833</v>
      </c>
      <c r="H24" s="259">
        <f>H6+I11+H15</f>
        <v>87664</v>
      </c>
      <c r="I24" s="2"/>
      <c r="J24" s="2"/>
      <c r="K24" s="2"/>
      <c r="L24" s="2"/>
    </row>
    <row r="25" spans="1:12" ht="12.75">
      <c r="A25" s="235" t="s">
        <v>22</v>
      </c>
      <c r="B25" s="283"/>
      <c r="C25" s="283"/>
      <c r="D25" s="283"/>
      <c r="E25" s="283"/>
      <c r="F25" s="281"/>
      <c r="G25" s="391"/>
      <c r="H25" s="392"/>
      <c r="I25" s="2"/>
      <c r="J25" s="2"/>
      <c r="K25" s="2"/>
      <c r="L25" s="2"/>
    </row>
    <row r="26" spans="1:12" ht="12.75">
      <c r="A26" s="236" t="s">
        <v>23</v>
      </c>
      <c r="B26" s="283">
        <f>SUM(B27+B28+B29+B30+B31)</f>
        <v>533823</v>
      </c>
      <c r="C26" s="283">
        <f>SUM(C27+C28+C29+C30+C31)</f>
        <v>519954</v>
      </c>
      <c r="D26" s="283">
        <f>SUM(D27+D28+D29+D30+D31)</f>
        <v>599063</v>
      </c>
      <c r="E26" s="283">
        <f>SUM(E27+E28+E29+E30+E31)</f>
        <v>503776</v>
      </c>
      <c r="F26" s="281">
        <f aca="true" t="shared" si="1" ref="F26:F32">E26/B26</f>
        <v>0.9437135529941573</v>
      </c>
      <c r="G26" s="237">
        <f>SUM(G27:G31)</f>
        <v>503776</v>
      </c>
      <c r="H26" s="259">
        <f>SUM(H27:H31)</f>
        <v>0</v>
      </c>
      <c r="I26" s="2"/>
      <c r="J26" s="2"/>
      <c r="K26" s="2"/>
      <c r="L26" s="2"/>
    </row>
    <row r="27" spans="1:12" ht="12.75">
      <c r="A27" s="242" t="s">
        <v>24</v>
      </c>
      <c r="B27" s="283">
        <v>107607</v>
      </c>
      <c r="C27" s="283">
        <v>107607</v>
      </c>
      <c r="D27" s="283">
        <v>143521</v>
      </c>
      <c r="E27" s="283">
        <v>119513</v>
      </c>
      <c r="F27" s="281">
        <f t="shared" si="1"/>
        <v>1.1106433596327376</v>
      </c>
      <c r="G27" s="283">
        <v>119513</v>
      </c>
      <c r="H27" s="392"/>
      <c r="I27" s="2"/>
      <c r="J27" s="2"/>
      <c r="K27" s="2"/>
      <c r="L27" s="2"/>
    </row>
    <row r="28" spans="1:12" ht="16.5" customHeight="1">
      <c r="A28" s="243" t="s">
        <v>175</v>
      </c>
      <c r="B28" s="283">
        <v>20005</v>
      </c>
      <c r="C28" s="283">
        <v>20005</v>
      </c>
      <c r="D28" s="283">
        <v>27239</v>
      </c>
      <c r="E28" s="283">
        <v>18439</v>
      </c>
      <c r="F28" s="281">
        <f t="shared" si="1"/>
        <v>0.9217195701074732</v>
      </c>
      <c r="G28" s="283">
        <v>18439</v>
      </c>
      <c r="H28" s="392"/>
      <c r="I28" s="2"/>
      <c r="J28" s="2"/>
      <c r="K28" s="2"/>
      <c r="L28" s="2"/>
    </row>
    <row r="29" spans="1:12" ht="18" customHeight="1">
      <c r="A29" s="243" t="s">
        <v>25</v>
      </c>
      <c r="B29" s="283">
        <v>63733</v>
      </c>
      <c r="C29" s="283">
        <v>65114</v>
      </c>
      <c r="D29" s="283">
        <v>62098</v>
      </c>
      <c r="E29" s="283">
        <v>63894</v>
      </c>
      <c r="F29" s="281">
        <f t="shared" si="1"/>
        <v>1.0025261638397691</v>
      </c>
      <c r="G29" s="283">
        <v>63894</v>
      </c>
      <c r="H29" s="392"/>
      <c r="I29" s="2"/>
      <c r="J29" s="2"/>
      <c r="K29" s="2"/>
      <c r="L29" s="2"/>
    </row>
    <row r="30" spans="1:12" ht="14.25" customHeight="1">
      <c r="A30" s="243" t="s">
        <v>26</v>
      </c>
      <c r="B30" s="283">
        <v>24514</v>
      </c>
      <c r="C30" s="283">
        <v>24514</v>
      </c>
      <c r="D30" s="283">
        <v>24508</v>
      </c>
      <c r="E30" s="283">
        <v>22822</v>
      </c>
      <c r="F30" s="281">
        <f t="shared" si="1"/>
        <v>0.9309782165293302</v>
      </c>
      <c r="G30" s="283">
        <v>22822</v>
      </c>
      <c r="H30" s="392"/>
      <c r="I30" s="2"/>
      <c r="J30" s="2"/>
      <c r="K30" s="2"/>
      <c r="L30" s="2"/>
    </row>
    <row r="31" spans="1:12" ht="19.5" customHeight="1">
      <c r="A31" s="243" t="s">
        <v>27</v>
      </c>
      <c r="B31" s="283">
        <v>317964</v>
      </c>
      <c r="C31" s="283">
        <v>302714</v>
      </c>
      <c r="D31" s="283">
        <v>341697</v>
      </c>
      <c r="E31" s="283">
        <f>SUM(E32:E37)</f>
        <v>279108</v>
      </c>
      <c r="F31" s="281">
        <f t="shared" si="1"/>
        <v>0.8777974865079066</v>
      </c>
      <c r="G31" s="283">
        <f>SUM(G32:G37)</f>
        <v>279108</v>
      </c>
      <c r="H31" s="392"/>
      <c r="I31" s="2"/>
      <c r="J31" s="2"/>
      <c r="K31" s="2"/>
      <c r="L31" s="2"/>
    </row>
    <row r="32" spans="1:12" ht="19.5" customHeight="1">
      <c r="A32" s="244" t="s">
        <v>177</v>
      </c>
      <c r="B32" s="285">
        <v>171224</v>
      </c>
      <c r="C32" s="285">
        <v>171324</v>
      </c>
      <c r="D32" s="285">
        <v>189381</v>
      </c>
      <c r="E32" s="285">
        <v>179307</v>
      </c>
      <c r="F32" s="281">
        <f t="shared" si="1"/>
        <v>1.0472071672195487</v>
      </c>
      <c r="G32" s="285">
        <v>179307</v>
      </c>
      <c r="H32" s="392"/>
      <c r="I32" s="2"/>
      <c r="J32" s="2"/>
      <c r="K32" s="2"/>
      <c r="L32" s="2"/>
    </row>
    <row r="33" spans="1:12" ht="18" customHeight="1">
      <c r="A33" s="244" t="s">
        <v>28</v>
      </c>
      <c r="B33" s="285">
        <v>0</v>
      </c>
      <c r="C33" s="285">
        <v>0</v>
      </c>
      <c r="D33" s="285">
        <v>5526</v>
      </c>
      <c r="E33" s="285">
        <v>0</v>
      </c>
      <c r="F33" s="281"/>
      <c r="G33" s="285">
        <v>0</v>
      </c>
      <c r="H33" s="392"/>
      <c r="I33" s="2"/>
      <c r="J33" s="2"/>
      <c r="K33" s="2"/>
      <c r="L33" s="2"/>
    </row>
    <row r="34" spans="1:12" ht="15.75" customHeight="1">
      <c r="A34" s="244" t="s">
        <v>29</v>
      </c>
      <c r="B34" s="285">
        <v>0</v>
      </c>
      <c r="C34" s="285">
        <v>0</v>
      </c>
      <c r="D34" s="285">
        <v>0</v>
      </c>
      <c r="E34" s="285">
        <v>0</v>
      </c>
      <c r="F34" s="281"/>
      <c r="G34" s="285">
        <v>0</v>
      </c>
      <c r="H34" s="392"/>
      <c r="I34" s="2"/>
      <c r="J34" s="2"/>
      <c r="K34" s="2"/>
      <c r="L34" s="2"/>
    </row>
    <row r="35" spans="1:12" ht="15" customHeight="1">
      <c r="A35" s="244" t="s">
        <v>30</v>
      </c>
      <c r="B35" s="285">
        <v>10000</v>
      </c>
      <c r="C35" s="285">
        <v>8750</v>
      </c>
      <c r="D35" s="285">
        <v>0</v>
      </c>
      <c r="E35" s="285">
        <v>0</v>
      </c>
      <c r="F35" s="281">
        <f aca="true" t="shared" si="2" ref="F35:F40">E35/B35</f>
        <v>0</v>
      </c>
      <c r="G35" s="285">
        <v>0</v>
      </c>
      <c r="H35" s="392"/>
      <c r="I35" s="2"/>
      <c r="J35" s="2"/>
      <c r="K35" s="2"/>
      <c r="L35" s="2"/>
    </row>
    <row r="36" spans="1:12" ht="14.25" customHeight="1">
      <c r="A36" s="244" t="s">
        <v>189</v>
      </c>
      <c r="B36" s="285">
        <v>66027</v>
      </c>
      <c r="C36" s="285">
        <v>51927</v>
      </c>
      <c r="D36" s="285">
        <v>0</v>
      </c>
      <c r="E36" s="285">
        <v>20580</v>
      </c>
      <c r="F36" s="281">
        <f t="shared" si="2"/>
        <v>0.3116906719978191</v>
      </c>
      <c r="G36" s="285">
        <v>20580</v>
      </c>
      <c r="H36" s="392"/>
      <c r="I36" s="2"/>
      <c r="J36" s="2"/>
      <c r="K36" s="2"/>
      <c r="L36" s="2"/>
    </row>
    <row r="37" spans="1:12" ht="12.75" customHeight="1">
      <c r="A37" s="244" t="s">
        <v>316</v>
      </c>
      <c r="B37" s="285">
        <v>70713</v>
      </c>
      <c r="C37" s="285">
        <v>70713</v>
      </c>
      <c r="D37" s="285">
        <v>0</v>
      </c>
      <c r="E37" s="285">
        <v>79221</v>
      </c>
      <c r="F37" s="281">
        <f t="shared" si="2"/>
        <v>1.1203173391031351</v>
      </c>
      <c r="G37" s="285">
        <v>79221</v>
      </c>
      <c r="H37" s="392"/>
      <c r="I37" s="2"/>
      <c r="J37" s="2"/>
      <c r="K37" s="2"/>
      <c r="L37" s="2"/>
    </row>
    <row r="38" spans="1:12" ht="12.75">
      <c r="A38" s="236" t="s">
        <v>31</v>
      </c>
      <c r="B38" s="283">
        <f>SUM(B39:B40)</f>
        <v>11419</v>
      </c>
      <c r="C38" s="283">
        <f>SUM(C39:C40)</f>
        <v>28479</v>
      </c>
      <c r="D38" s="283">
        <f>SUM(D39:D40)</f>
        <v>35099</v>
      </c>
      <c r="E38" s="283">
        <f>SUM(E39:E40)</f>
        <v>747721</v>
      </c>
      <c r="F38" s="281">
        <f t="shared" si="2"/>
        <v>65.48042735791225</v>
      </c>
      <c r="G38" s="283">
        <f>SUM(G39:G40)</f>
        <v>747721</v>
      </c>
      <c r="H38" s="259"/>
      <c r="I38" s="2"/>
      <c r="J38" s="2"/>
      <c r="K38" s="2"/>
      <c r="L38" s="2"/>
    </row>
    <row r="39" spans="1:12" ht="12.75">
      <c r="A39" s="238" t="s">
        <v>32</v>
      </c>
      <c r="B39" s="285">
        <v>10419</v>
      </c>
      <c r="C39" s="285">
        <v>24679</v>
      </c>
      <c r="D39" s="285">
        <v>18950</v>
      </c>
      <c r="E39" s="285">
        <v>52900</v>
      </c>
      <c r="F39" s="281">
        <f t="shared" si="2"/>
        <v>5.077262693156733</v>
      </c>
      <c r="G39" s="285">
        <v>737199</v>
      </c>
      <c r="H39" s="261"/>
      <c r="I39" s="2"/>
      <c r="J39" s="2"/>
      <c r="K39" s="2"/>
      <c r="L39" s="2"/>
    </row>
    <row r="40" spans="1:12" ht="12.75">
      <c r="A40" s="238" t="s">
        <v>33</v>
      </c>
      <c r="B40" s="285">
        <v>1000</v>
      </c>
      <c r="C40" s="285">
        <v>3800</v>
      </c>
      <c r="D40" s="285">
        <v>16149</v>
      </c>
      <c r="E40" s="285">
        <v>694821</v>
      </c>
      <c r="F40" s="281">
        <f t="shared" si="2"/>
        <v>694.821</v>
      </c>
      <c r="G40" s="285">
        <v>10522</v>
      </c>
      <c r="H40" s="261"/>
      <c r="I40" s="2"/>
      <c r="J40" s="2"/>
      <c r="K40" s="2"/>
      <c r="L40" s="2"/>
    </row>
    <row r="41" spans="1:12" ht="12.75">
      <c r="A41" s="238" t="s">
        <v>34</v>
      </c>
      <c r="G41" s="391"/>
      <c r="H41" s="392"/>
      <c r="I41" s="2"/>
      <c r="J41" s="2"/>
      <c r="K41" s="2"/>
      <c r="L41" s="2"/>
    </row>
    <row r="42" spans="1:12" ht="19.5" customHeight="1">
      <c r="A42" s="244" t="s">
        <v>35</v>
      </c>
      <c r="B42" s="285">
        <v>0</v>
      </c>
      <c r="C42" s="285">
        <v>0</v>
      </c>
      <c r="D42" s="285">
        <v>0</v>
      </c>
      <c r="E42" s="285">
        <v>0</v>
      </c>
      <c r="F42" s="281"/>
      <c r="G42" s="44"/>
      <c r="H42" s="250"/>
      <c r="I42" s="6"/>
      <c r="J42" s="6"/>
      <c r="K42" s="6"/>
      <c r="L42" s="6"/>
    </row>
    <row r="43" spans="1:12" ht="26.25" customHeight="1">
      <c r="A43" s="245" t="s">
        <v>36</v>
      </c>
      <c r="B43" s="285"/>
      <c r="C43" s="285"/>
      <c r="D43" s="285"/>
      <c r="E43" s="285"/>
      <c r="F43" s="281"/>
      <c r="G43" s="44"/>
      <c r="H43" s="249"/>
      <c r="I43" s="2"/>
      <c r="J43" s="2"/>
      <c r="K43" s="2"/>
      <c r="L43" s="2"/>
    </row>
    <row r="44" spans="1:12" ht="15.75" customHeight="1">
      <c r="A44" s="244" t="s">
        <v>37</v>
      </c>
      <c r="B44" s="285">
        <v>0</v>
      </c>
      <c r="C44" s="285">
        <v>0</v>
      </c>
      <c r="D44" s="285">
        <v>0</v>
      </c>
      <c r="E44" s="285">
        <v>0</v>
      </c>
      <c r="F44" s="281"/>
      <c r="G44" s="44"/>
      <c r="H44" s="249"/>
      <c r="I44" s="2"/>
      <c r="J44" s="2"/>
      <c r="K44" s="2"/>
      <c r="L44" s="2"/>
    </row>
    <row r="45" spans="1:12" ht="12.75">
      <c r="A45" s="239" t="s">
        <v>38</v>
      </c>
      <c r="B45" s="285">
        <v>0</v>
      </c>
      <c r="C45" s="285">
        <v>0</v>
      </c>
      <c r="D45" s="285">
        <v>0</v>
      </c>
      <c r="E45" s="285">
        <v>0</v>
      </c>
      <c r="F45" s="281"/>
      <c r="G45" s="44"/>
      <c r="H45" s="249"/>
      <c r="I45" s="2"/>
      <c r="J45" s="2"/>
      <c r="K45" s="2"/>
      <c r="L45" s="2"/>
    </row>
    <row r="46" spans="1:12" ht="12.75">
      <c r="A46" s="236" t="s">
        <v>39</v>
      </c>
      <c r="B46" s="283">
        <v>0</v>
      </c>
      <c r="C46" s="283">
        <v>0</v>
      </c>
      <c r="D46" s="283">
        <v>0</v>
      </c>
      <c r="E46" s="283">
        <v>0</v>
      </c>
      <c r="F46" s="281"/>
      <c r="G46" s="44"/>
      <c r="H46" s="249"/>
      <c r="I46" s="2"/>
      <c r="J46" s="2"/>
      <c r="K46" s="2"/>
      <c r="L46" s="2"/>
    </row>
    <row r="47" spans="1:12" ht="12.75">
      <c r="A47" s="246" t="s">
        <v>40</v>
      </c>
      <c r="B47" s="283">
        <v>0</v>
      </c>
      <c r="C47" s="283">
        <v>0</v>
      </c>
      <c r="D47" s="283">
        <v>0</v>
      </c>
      <c r="E47" s="283">
        <v>0</v>
      </c>
      <c r="F47" s="281"/>
      <c r="G47" s="44"/>
      <c r="H47" s="249"/>
      <c r="I47" s="2"/>
      <c r="J47" s="2"/>
      <c r="K47" s="2"/>
      <c r="L47" s="2"/>
    </row>
    <row r="48" spans="1:12" ht="12.75">
      <c r="A48" s="240" t="s">
        <v>15</v>
      </c>
      <c r="B48" s="283"/>
      <c r="C48" s="283"/>
      <c r="D48" s="283"/>
      <c r="E48" s="283"/>
      <c r="F48" s="281"/>
      <c r="G48" s="44"/>
      <c r="H48" s="249"/>
      <c r="I48" s="2"/>
      <c r="J48" s="2"/>
      <c r="K48" s="2"/>
      <c r="L48" s="2"/>
    </row>
    <row r="49" spans="1:12" ht="12.75">
      <c r="A49" s="240" t="s">
        <v>16</v>
      </c>
      <c r="B49" s="353"/>
      <c r="C49" s="353"/>
      <c r="D49" s="353"/>
      <c r="E49" s="353"/>
      <c r="F49" s="281"/>
      <c r="G49" s="44"/>
      <c r="H49" s="249"/>
      <c r="I49" s="2"/>
      <c r="J49" s="2"/>
      <c r="K49" s="2"/>
      <c r="L49" s="2"/>
    </row>
    <row r="50" spans="1:12" ht="12.75">
      <c r="A50" s="236" t="s">
        <v>41</v>
      </c>
      <c r="B50" s="323"/>
      <c r="C50" s="323"/>
      <c r="D50" s="323"/>
      <c r="E50" s="323"/>
      <c r="F50" s="281"/>
      <c r="G50" s="44"/>
      <c r="H50" s="249"/>
      <c r="I50" s="2"/>
      <c r="J50" s="2"/>
      <c r="K50" s="2"/>
      <c r="L50" s="2"/>
    </row>
    <row r="51" spans="1:12" ht="13.5" thickBot="1">
      <c r="A51" s="247" t="s">
        <v>42</v>
      </c>
      <c r="B51" s="283">
        <f>SUM(B26+B38)</f>
        <v>545242</v>
      </c>
      <c r="C51" s="283">
        <f>SUM(C26+C38)</f>
        <v>548433</v>
      </c>
      <c r="D51" s="283">
        <f>SUM(D26+D38)</f>
        <v>634162</v>
      </c>
      <c r="E51" s="283">
        <f>SUM(E26+E38)</f>
        <v>1251497</v>
      </c>
      <c r="F51" s="361">
        <f>E51/B51</f>
        <v>2.2953055707373973</v>
      </c>
      <c r="G51" s="402">
        <v>1251497</v>
      </c>
      <c r="H51" s="260">
        <v>0</v>
      </c>
      <c r="I51" s="2"/>
      <c r="J51" s="2"/>
      <c r="K51" s="2"/>
      <c r="L51" s="2"/>
    </row>
    <row r="52" ht="13.5" thickTop="1"/>
  </sheetData>
  <sheetProtection/>
  <mergeCells count="2">
    <mergeCell ref="A2:L2"/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0" max="10" width="5.00390625" style="0" customWidth="1"/>
    <col min="11" max="13" width="9.125" style="0" hidden="1" customWidth="1"/>
    <col min="15" max="15" width="6.25390625" style="0" customWidth="1"/>
    <col min="16" max="17" width="9.125" style="0" hidden="1" customWidth="1"/>
  </cols>
  <sheetData>
    <row r="1" spans="1:17" ht="12.75">
      <c r="A1" s="403" t="s">
        <v>536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3" ht="12.75">
      <c r="A2" s="404" t="s">
        <v>501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ht="13.5" thickBot="1">
      <c r="A3" s="203"/>
      <c r="B3" s="203"/>
      <c r="C3" s="203"/>
      <c r="D3" s="203"/>
      <c r="E3" s="203"/>
      <c r="F3" s="204" t="s">
        <v>0</v>
      </c>
      <c r="G3" s="2"/>
      <c r="H3" s="2"/>
      <c r="I3" s="2"/>
      <c r="J3" s="2"/>
      <c r="K3" s="2"/>
      <c r="L3" s="2"/>
      <c r="M3" s="2"/>
    </row>
    <row r="4" spans="1:13" ht="57.75" thickBot="1" thickTop="1">
      <c r="A4" s="256" t="s">
        <v>354</v>
      </c>
      <c r="B4" s="257" t="s">
        <v>413</v>
      </c>
      <c r="C4" s="257" t="s">
        <v>423</v>
      </c>
      <c r="D4" s="257" t="s">
        <v>431</v>
      </c>
      <c r="E4" s="257" t="s">
        <v>533</v>
      </c>
      <c r="F4" s="257" t="s">
        <v>498</v>
      </c>
      <c r="G4" s="258" t="s">
        <v>356</v>
      </c>
      <c r="H4" s="258" t="s">
        <v>502</v>
      </c>
      <c r="I4" s="258" t="s">
        <v>503</v>
      </c>
      <c r="J4" s="2"/>
      <c r="K4" s="2"/>
      <c r="L4" s="2"/>
      <c r="M4" s="2"/>
    </row>
    <row r="5" spans="1:13" ht="13.5" thickTop="1">
      <c r="A5" s="251" t="s">
        <v>2</v>
      </c>
      <c r="B5" s="252"/>
      <c r="C5" s="252"/>
      <c r="D5" s="252"/>
      <c r="E5" s="252"/>
      <c r="F5" s="253"/>
      <c r="G5" s="254"/>
      <c r="H5" s="262"/>
      <c r="I5" s="255"/>
      <c r="J5" s="2"/>
      <c r="K5" s="2"/>
      <c r="L5" s="2"/>
      <c r="M5" s="2"/>
    </row>
    <row r="6" spans="1:13" ht="12.75">
      <c r="A6" s="236" t="s">
        <v>3</v>
      </c>
      <c r="B6" s="283">
        <f>SUM(B7:B10)</f>
        <v>387222</v>
      </c>
      <c r="C6" s="283">
        <f>SUM(C7:C10)</f>
        <v>390413</v>
      </c>
      <c r="D6" s="283">
        <f>SUM(D7:D10)</f>
        <v>422627</v>
      </c>
      <c r="E6" s="283">
        <f>SUM(E7:E10)</f>
        <v>394076</v>
      </c>
      <c r="F6" s="281">
        <f>E6/B6</f>
        <v>1.017700440574141</v>
      </c>
      <c r="G6" s="265">
        <f>SUM(B6*1.03)</f>
        <v>398838.66000000003</v>
      </c>
      <c r="H6" s="266">
        <f>SUM(G6*1.025)</f>
        <v>408809.6265</v>
      </c>
      <c r="I6" s="267">
        <f>SUM(H6*1.015)</f>
        <v>414941.7708975</v>
      </c>
      <c r="J6" s="2"/>
      <c r="K6" s="2"/>
      <c r="L6" s="2"/>
      <c r="M6" s="2"/>
    </row>
    <row r="7" spans="1:13" ht="12.75">
      <c r="A7" s="238" t="s">
        <v>4</v>
      </c>
      <c r="B7" s="285">
        <v>292503</v>
      </c>
      <c r="C7" s="285">
        <v>295694</v>
      </c>
      <c r="D7" s="285">
        <v>341282</v>
      </c>
      <c r="E7" s="389">
        <v>306412</v>
      </c>
      <c r="F7" s="281">
        <f aca="true" t="shared" si="0" ref="F7:F17">E7/B7</f>
        <v>1.0475516490429158</v>
      </c>
      <c r="G7" s="265">
        <f aca="true" t="shared" si="1" ref="G7:G51">SUM(B7*1.03)</f>
        <v>301278.09</v>
      </c>
      <c r="H7" s="263">
        <f>SUM(G7*1.025)</f>
        <v>308810.04225</v>
      </c>
      <c r="I7" s="264">
        <f>SUM(H7*1.015)</f>
        <v>313442.19288374996</v>
      </c>
      <c r="J7" s="2"/>
      <c r="K7" s="2"/>
      <c r="L7" s="2"/>
      <c r="M7" s="2"/>
    </row>
    <row r="8" spans="1:13" ht="12.75">
      <c r="A8" s="238" t="s">
        <v>5</v>
      </c>
      <c r="B8" s="285">
        <v>64040</v>
      </c>
      <c r="C8" s="285">
        <v>64040</v>
      </c>
      <c r="D8" s="285">
        <v>57363</v>
      </c>
      <c r="E8" s="285">
        <v>64480</v>
      </c>
      <c r="F8" s="281">
        <f t="shared" si="0"/>
        <v>1.0068707058088695</v>
      </c>
      <c r="G8" s="265">
        <f t="shared" si="1"/>
        <v>65961.2</v>
      </c>
      <c r="H8" s="263">
        <f aca="true" t="shared" si="2" ref="H8:H50">SUM(G8*1.025)</f>
        <v>67610.23</v>
      </c>
      <c r="I8" s="264">
        <f aca="true" t="shared" si="3" ref="I8:I51">SUM(H8*1.015)</f>
        <v>68624.38345</v>
      </c>
      <c r="J8" s="2"/>
      <c r="K8" s="2"/>
      <c r="L8" s="2"/>
      <c r="M8" s="2"/>
    </row>
    <row r="9" spans="1:13" ht="12.75">
      <c r="A9" s="238" t="s">
        <v>6</v>
      </c>
      <c r="B9" s="285">
        <v>30299</v>
      </c>
      <c r="C9" s="285">
        <v>30299</v>
      </c>
      <c r="D9" s="285">
        <v>19622</v>
      </c>
      <c r="E9" s="285">
        <v>22784</v>
      </c>
      <c r="F9" s="281">
        <f t="shared" si="0"/>
        <v>0.7519720122776329</v>
      </c>
      <c r="G9" s="265">
        <f t="shared" si="1"/>
        <v>31207.97</v>
      </c>
      <c r="H9" s="263">
        <f t="shared" si="2"/>
        <v>31988.16925</v>
      </c>
      <c r="I9" s="264">
        <f t="shared" si="3"/>
        <v>32467.991788749994</v>
      </c>
      <c r="J9" s="2"/>
      <c r="K9" s="2"/>
      <c r="L9" s="2"/>
      <c r="M9" s="2"/>
    </row>
    <row r="10" spans="1:13" ht="12.75">
      <c r="A10" s="238" t="s">
        <v>7</v>
      </c>
      <c r="B10" s="285">
        <v>380</v>
      </c>
      <c r="C10" s="285">
        <v>380</v>
      </c>
      <c r="D10" s="285">
        <v>4360</v>
      </c>
      <c r="E10" s="285">
        <v>400</v>
      </c>
      <c r="F10" s="281">
        <f t="shared" si="0"/>
        <v>1.0526315789473684</v>
      </c>
      <c r="G10" s="265">
        <f t="shared" si="1"/>
        <v>391.40000000000003</v>
      </c>
      <c r="H10" s="263">
        <f t="shared" si="2"/>
        <v>401.185</v>
      </c>
      <c r="I10" s="264">
        <f t="shared" si="3"/>
        <v>407.202775</v>
      </c>
      <c r="J10" s="2"/>
      <c r="K10" s="2"/>
      <c r="L10" s="2"/>
      <c r="M10" s="2"/>
    </row>
    <row r="11" spans="1:13" ht="12.75">
      <c r="A11" s="236" t="s">
        <v>8</v>
      </c>
      <c r="B11" s="283">
        <f>SUM(B12:B14)</f>
        <v>21017</v>
      </c>
      <c r="C11" s="283">
        <f>SUM(C12:C14)</f>
        <v>21017</v>
      </c>
      <c r="D11" s="283">
        <f>SUM(D12:D14)</f>
        <v>36077</v>
      </c>
      <c r="E11" s="283">
        <v>737099</v>
      </c>
      <c r="F11" s="393">
        <f t="shared" si="0"/>
        <v>35.071561117190846</v>
      </c>
      <c r="G11" s="265">
        <f t="shared" si="1"/>
        <v>21647.510000000002</v>
      </c>
      <c r="H11" s="266">
        <f t="shared" si="2"/>
        <v>22188.69775</v>
      </c>
      <c r="I11" s="267">
        <f t="shared" si="3"/>
        <v>22521.528216249997</v>
      </c>
      <c r="J11" s="2"/>
      <c r="K11" s="2"/>
      <c r="L11" s="2"/>
      <c r="M11" s="2"/>
    </row>
    <row r="12" spans="1:13" ht="12.75">
      <c r="A12" s="238" t="s">
        <v>9</v>
      </c>
      <c r="B12" s="285">
        <v>3168</v>
      </c>
      <c r="C12" s="285">
        <v>3168</v>
      </c>
      <c r="D12" s="285">
        <v>9711</v>
      </c>
      <c r="E12" s="285">
        <v>725594</v>
      </c>
      <c r="F12" s="281">
        <f t="shared" si="0"/>
        <v>229.0385101010101</v>
      </c>
      <c r="G12" s="265">
        <f t="shared" si="1"/>
        <v>3263.04</v>
      </c>
      <c r="H12" s="263">
        <f t="shared" si="2"/>
        <v>3344.6159999999995</v>
      </c>
      <c r="I12" s="264">
        <f t="shared" si="3"/>
        <v>3394.7852399999992</v>
      </c>
      <c r="J12" s="2"/>
      <c r="K12" s="2"/>
      <c r="L12" s="2"/>
      <c r="M12" s="2"/>
    </row>
    <row r="13" spans="1:13" ht="12.75">
      <c r="A13" s="238" t="s">
        <v>10</v>
      </c>
      <c r="B13" s="285">
        <v>0</v>
      </c>
      <c r="C13" s="285">
        <v>0</v>
      </c>
      <c r="D13" s="285"/>
      <c r="E13" s="285">
        <v>11505</v>
      </c>
      <c r="F13" s="281"/>
      <c r="G13" s="265">
        <f t="shared" si="1"/>
        <v>0</v>
      </c>
      <c r="H13" s="263">
        <f t="shared" si="2"/>
        <v>0</v>
      </c>
      <c r="I13" s="264">
        <f t="shared" si="3"/>
        <v>0</v>
      </c>
      <c r="J13" s="2"/>
      <c r="K13" s="2"/>
      <c r="L13" s="2"/>
      <c r="M13" s="2"/>
    </row>
    <row r="14" spans="1:13" ht="12.75">
      <c r="A14" s="238" t="s">
        <v>11</v>
      </c>
      <c r="B14" s="285">
        <v>17849</v>
      </c>
      <c r="C14" s="285">
        <v>17849</v>
      </c>
      <c r="D14" s="285">
        <v>26366</v>
      </c>
      <c r="E14" s="285">
        <v>0</v>
      </c>
      <c r="F14" s="281"/>
      <c r="G14" s="265">
        <f t="shared" si="1"/>
        <v>18384.47</v>
      </c>
      <c r="H14" s="263">
        <f t="shared" si="2"/>
        <v>18844.08175</v>
      </c>
      <c r="I14" s="264">
        <f t="shared" si="3"/>
        <v>19126.74297625</v>
      </c>
      <c r="J14" s="2"/>
      <c r="K14" s="2"/>
      <c r="L14" s="2"/>
      <c r="M14" s="2"/>
    </row>
    <row r="15" spans="1:13" ht="12.75">
      <c r="A15" s="239" t="s">
        <v>12</v>
      </c>
      <c r="B15" s="283">
        <v>137003</v>
      </c>
      <c r="C15" s="283">
        <v>137003</v>
      </c>
      <c r="D15" s="283">
        <v>133445</v>
      </c>
      <c r="E15" s="283">
        <v>120322</v>
      </c>
      <c r="F15" s="281">
        <f t="shared" si="0"/>
        <v>0.8782435421122166</v>
      </c>
      <c r="G15" s="265">
        <f t="shared" si="1"/>
        <v>141113.09</v>
      </c>
      <c r="H15" s="266">
        <f t="shared" si="2"/>
        <v>144640.91724999997</v>
      </c>
      <c r="I15" s="267">
        <f t="shared" si="3"/>
        <v>146810.53100874997</v>
      </c>
      <c r="J15" s="2"/>
      <c r="K15" s="2"/>
      <c r="L15" s="2"/>
      <c r="M15" s="2"/>
    </row>
    <row r="16" spans="1:13" ht="12.75">
      <c r="A16" s="236" t="s">
        <v>13</v>
      </c>
      <c r="B16" s="283">
        <v>137003</v>
      </c>
      <c r="C16" s="283">
        <v>137003</v>
      </c>
      <c r="D16" s="283">
        <v>133445</v>
      </c>
      <c r="E16" s="283">
        <v>120322</v>
      </c>
      <c r="F16" s="281">
        <f t="shared" si="0"/>
        <v>0.8782435421122166</v>
      </c>
      <c r="G16" s="265">
        <f t="shared" si="1"/>
        <v>141113.09</v>
      </c>
      <c r="H16" s="266">
        <f t="shared" si="2"/>
        <v>144640.91724999997</v>
      </c>
      <c r="I16" s="267">
        <f t="shared" si="3"/>
        <v>146810.53100874997</v>
      </c>
      <c r="J16" s="2"/>
      <c r="K16" s="2"/>
      <c r="L16" s="2"/>
      <c r="M16" s="2"/>
    </row>
    <row r="17" spans="1:13" ht="12.75">
      <c r="A17" s="238" t="s">
        <v>14</v>
      </c>
      <c r="B17" s="285">
        <v>137003</v>
      </c>
      <c r="C17" s="285">
        <v>137003</v>
      </c>
      <c r="D17" s="285">
        <v>133445</v>
      </c>
      <c r="E17" s="285">
        <v>110322</v>
      </c>
      <c r="F17" s="281">
        <f t="shared" si="0"/>
        <v>0.8052524397275972</v>
      </c>
      <c r="G17" s="265">
        <f t="shared" si="1"/>
        <v>141113.09</v>
      </c>
      <c r="H17" s="263">
        <f t="shared" si="2"/>
        <v>144640.91724999997</v>
      </c>
      <c r="I17" s="264">
        <f t="shared" si="3"/>
        <v>146810.53100874997</v>
      </c>
      <c r="J17" s="2"/>
      <c r="K17" s="2"/>
      <c r="L17" s="2"/>
      <c r="M17" s="2"/>
    </row>
    <row r="18" spans="1:13" ht="12.75">
      <c r="A18" s="240" t="s">
        <v>15</v>
      </c>
      <c r="B18" s="285"/>
      <c r="C18" s="285">
        <v>0</v>
      </c>
      <c r="D18" s="285">
        <v>0</v>
      </c>
      <c r="E18" s="285">
        <v>10000</v>
      </c>
      <c r="F18" s="281"/>
      <c r="G18" s="265">
        <f t="shared" si="1"/>
        <v>0</v>
      </c>
      <c r="H18" s="263">
        <f t="shared" si="2"/>
        <v>0</v>
      </c>
      <c r="I18" s="264">
        <f t="shared" si="3"/>
        <v>0</v>
      </c>
      <c r="J18" s="2"/>
      <c r="K18" s="2"/>
      <c r="L18" s="2"/>
      <c r="M18" s="2"/>
    </row>
    <row r="19" spans="1:13" ht="12.75">
      <c r="A19" s="240" t="s">
        <v>16</v>
      </c>
      <c r="B19" s="285"/>
      <c r="C19" s="285">
        <v>0</v>
      </c>
      <c r="D19" s="285">
        <v>0</v>
      </c>
      <c r="E19" s="285">
        <v>0</v>
      </c>
      <c r="F19" s="281"/>
      <c r="G19" s="265">
        <f t="shared" si="1"/>
        <v>0</v>
      </c>
      <c r="H19" s="263">
        <f t="shared" si="2"/>
        <v>0</v>
      </c>
      <c r="I19" s="264">
        <f t="shared" si="3"/>
        <v>0</v>
      </c>
      <c r="J19" s="2"/>
      <c r="K19" s="2"/>
      <c r="L19" s="2"/>
      <c r="M19" s="2"/>
    </row>
    <row r="20" spans="1:13" ht="12.75">
      <c r="A20" s="238" t="s">
        <v>17</v>
      </c>
      <c r="B20" s="285"/>
      <c r="C20" s="285"/>
      <c r="D20" s="285"/>
      <c r="E20" s="285"/>
      <c r="F20" s="281"/>
      <c r="G20" s="265">
        <f t="shared" si="1"/>
        <v>0</v>
      </c>
      <c r="H20" s="263">
        <f t="shared" si="2"/>
        <v>0</v>
      </c>
      <c r="I20" s="264">
        <f t="shared" si="3"/>
        <v>0</v>
      </c>
      <c r="J20" s="2"/>
      <c r="K20" s="2"/>
      <c r="L20" s="2"/>
      <c r="M20" s="2"/>
    </row>
    <row r="21" spans="1:13" ht="12.75">
      <c r="A21" s="240" t="s">
        <v>18</v>
      </c>
      <c r="B21" s="285"/>
      <c r="C21" s="285"/>
      <c r="D21" s="285"/>
      <c r="E21" s="285"/>
      <c r="F21" s="281"/>
      <c r="G21" s="265">
        <f t="shared" si="1"/>
        <v>0</v>
      </c>
      <c r="H21" s="263">
        <f t="shared" si="2"/>
        <v>0</v>
      </c>
      <c r="I21" s="264">
        <f t="shared" si="3"/>
        <v>0</v>
      </c>
      <c r="J21" s="2"/>
      <c r="K21" s="2"/>
      <c r="L21" s="2"/>
      <c r="M21" s="2"/>
    </row>
    <row r="22" spans="1:13" ht="12.75">
      <c r="A22" s="240" t="s">
        <v>19</v>
      </c>
      <c r="B22" s="285"/>
      <c r="C22" s="285"/>
      <c r="D22" s="285"/>
      <c r="E22" s="285"/>
      <c r="F22" s="281"/>
      <c r="G22" s="265">
        <f t="shared" si="1"/>
        <v>0</v>
      </c>
      <c r="H22" s="263">
        <f t="shared" si="2"/>
        <v>0</v>
      </c>
      <c r="I22" s="264">
        <f t="shared" si="3"/>
        <v>0</v>
      </c>
      <c r="J22" s="2"/>
      <c r="K22" s="2"/>
      <c r="L22" s="2"/>
      <c r="M22" s="2"/>
    </row>
    <row r="23" spans="1:13" ht="12.75">
      <c r="A23" s="236" t="s">
        <v>20</v>
      </c>
      <c r="B23" s="283">
        <v>0</v>
      </c>
      <c r="C23" s="283">
        <v>0</v>
      </c>
      <c r="D23" s="283">
        <v>0</v>
      </c>
      <c r="E23" s="283">
        <v>0</v>
      </c>
      <c r="F23" s="281"/>
      <c r="G23" s="265">
        <f t="shared" si="1"/>
        <v>0</v>
      </c>
      <c r="H23" s="263">
        <f t="shared" si="2"/>
        <v>0</v>
      </c>
      <c r="I23" s="264">
        <f t="shared" si="3"/>
        <v>0</v>
      </c>
      <c r="J23" s="2"/>
      <c r="K23" s="2"/>
      <c r="L23" s="2"/>
      <c r="M23" s="2"/>
    </row>
    <row r="24" spans="1:13" ht="12.75">
      <c r="A24" s="241" t="s">
        <v>21</v>
      </c>
      <c r="B24" s="283">
        <f>SUM(B6+B11+B15)</f>
        <v>545242</v>
      </c>
      <c r="C24" s="283">
        <f>SUM(C6+C11+C15)</f>
        <v>548433</v>
      </c>
      <c r="D24" s="283">
        <f>SUM(D6+D11+D15)</f>
        <v>592149</v>
      </c>
      <c r="E24" s="283">
        <f>SUM(E6+E11+E15)</f>
        <v>1251497</v>
      </c>
      <c r="F24" s="281">
        <f>E24/B24</f>
        <v>2.2953055707373973</v>
      </c>
      <c r="G24" s="265">
        <f t="shared" si="1"/>
        <v>561599.26</v>
      </c>
      <c r="H24" s="266">
        <f t="shared" si="2"/>
        <v>575639.2415</v>
      </c>
      <c r="I24" s="267">
        <f t="shared" si="3"/>
        <v>584273.8301225</v>
      </c>
      <c r="J24" s="2"/>
      <c r="K24" s="2"/>
      <c r="L24" s="2"/>
      <c r="M24" s="2"/>
    </row>
    <row r="25" spans="1:13" ht="12.75">
      <c r="A25" s="235" t="s">
        <v>22</v>
      </c>
      <c r="B25" s="283"/>
      <c r="C25" s="283"/>
      <c r="D25" s="283"/>
      <c r="E25" s="283"/>
      <c r="F25" s="281"/>
      <c r="G25" s="265">
        <f t="shared" si="1"/>
        <v>0</v>
      </c>
      <c r="H25" s="263">
        <f t="shared" si="2"/>
        <v>0</v>
      </c>
      <c r="I25" s="264">
        <f t="shared" si="3"/>
        <v>0</v>
      </c>
      <c r="J25" s="2"/>
      <c r="K25" s="2"/>
      <c r="L25" s="2"/>
      <c r="M25" s="2"/>
    </row>
    <row r="26" spans="1:13" ht="12.75">
      <c r="A26" s="236" t="s">
        <v>23</v>
      </c>
      <c r="B26" s="283">
        <f>SUM(B27+B28+B29+B30+B31)</f>
        <v>533823</v>
      </c>
      <c r="C26" s="283">
        <f>SUM(C27+C28+C29+C30+C31)</f>
        <v>519954</v>
      </c>
      <c r="D26" s="283">
        <f>SUM(D27+D28+D29+D30+D31)</f>
        <v>599063</v>
      </c>
      <c r="E26" s="283">
        <f>SUM(E27+E28+E29+E30+E31)</f>
        <v>503776</v>
      </c>
      <c r="F26" s="281">
        <f aca="true" t="shared" si="4" ref="F26:F32">E26/B26</f>
        <v>0.9437135529941573</v>
      </c>
      <c r="G26" s="265">
        <f t="shared" si="1"/>
        <v>549837.6900000001</v>
      </c>
      <c r="H26" s="266">
        <f t="shared" si="2"/>
        <v>563583.63225</v>
      </c>
      <c r="I26" s="267">
        <f t="shared" si="3"/>
        <v>572037.38673375</v>
      </c>
      <c r="J26" s="2"/>
      <c r="K26" s="2"/>
      <c r="L26" s="2"/>
      <c r="M26" s="2"/>
    </row>
    <row r="27" spans="1:13" ht="12.75">
      <c r="A27" s="242" t="s">
        <v>24</v>
      </c>
      <c r="B27" s="283">
        <v>107607</v>
      </c>
      <c r="C27" s="283">
        <v>107607</v>
      </c>
      <c r="D27" s="283">
        <v>143521</v>
      </c>
      <c r="E27" s="283">
        <v>119513</v>
      </c>
      <c r="F27" s="281">
        <f t="shared" si="4"/>
        <v>1.1106433596327376</v>
      </c>
      <c r="G27" s="265">
        <f t="shared" si="1"/>
        <v>110835.21</v>
      </c>
      <c r="H27" s="266">
        <f t="shared" si="2"/>
        <v>113606.09025</v>
      </c>
      <c r="I27" s="267">
        <f t="shared" si="3"/>
        <v>115310.18160374998</v>
      </c>
      <c r="J27" s="2"/>
      <c r="K27" s="2"/>
      <c r="L27" s="2"/>
      <c r="M27" s="2"/>
    </row>
    <row r="28" spans="1:13" ht="16.5" customHeight="1">
      <c r="A28" s="243" t="s">
        <v>175</v>
      </c>
      <c r="B28" s="283">
        <v>20005</v>
      </c>
      <c r="C28" s="283">
        <v>20005</v>
      </c>
      <c r="D28" s="283">
        <v>27239</v>
      </c>
      <c r="E28" s="283">
        <v>18439</v>
      </c>
      <c r="F28" s="281">
        <f t="shared" si="4"/>
        <v>0.9217195701074732</v>
      </c>
      <c r="G28" s="265">
        <f t="shared" si="1"/>
        <v>20605.15</v>
      </c>
      <c r="H28" s="266">
        <f t="shared" si="2"/>
        <v>21120.27875</v>
      </c>
      <c r="I28" s="267">
        <f t="shared" si="3"/>
        <v>21437.08293125</v>
      </c>
      <c r="J28" s="2"/>
      <c r="K28" s="2"/>
      <c r="L28" s="2"/>
      <c r="M28" s="2"/>
    </row>
    <row r="29" spans="1:13" ht="18" customHeight="1">
      <c r="A29" s="243" t="s">
        <v>25</v>
      </c>
      <c r="B29" s="283">
        <v>63733</v>
      </c>
      <c r="C29" s="283">
        <v>65114</v>
      </c>
      <c r="D29" s="283">
        <v>62098</v>
      </c>
      <c r="E29" s="283">
        <v>63894</v>
      </c>
      <c r="F29" s="281">
        <f t="shared" si="4"/>
        <v>1.0025261638397691</v>
      </c>
      <c r="G29" s="265">
        <f t="shared" si="1"/>
        <v>65644.99</v>
      </c>
      <c r="H29" s="266">
        <f t="shared" si="2"/>
        <v>67286.11475</v>
      </c>
      <c r="I29" s="267">
        <f t="shared" si="3"/>
        <v>68295.40647124998</v>
      </c>
      <c r="J29" s="2"/>
      <c r="K29" s="2"/>
      <c r="L29" s="2"/>
      <c r="M29" s="2"/>
    </row>
    <row r="30" spans="1:13" ht="14.25" customHeight="1">
      <c r="A30" s="243" t="s">
        <v>26</v>
      </c>
      <c r="B30" s="283">
        <v>24514</v>
      </c>
      <c r="C30" s="283">
        <v>24514</v>
      </c>
      <c r="D30" s="283">
        <v>24508</v>
      </c>
      <c r="E30" s="283">
        <v>22822</v>
      </c>
      <c r="F30" s="281">
        <f t="shared" si="4"/>
        <v>0.9309782165293302</v>
      </c>
      <c r="G30" s="265">
        <f t="shared" si="1"/>
        <v>25249.420000000002</v>
      </c>
      <c r="H30" s="266">
        <f t="shared" si="2"/>
        <v>25880.6555</v>
      </c>
      <c r="I30" s="267">
        <f t="shared" si="3"/>
        <v>26268.865332499998</v>
      </c>
      <c r="J30" s="2"/>
      <c r="K30" s="2"/>
      <c r="L30" s="2"/>
      <c r="M30" s="2"/>
    </row>
    <row r="31" spans="1:13" ht="19.5" customHeight="1">
      <c r="A31" s="243" t="s">
        <v>27</v>
      </c>
      <c r="B31" s="283">
        <v>317964</v>
      </c>
      <c r="C31" s="283">
        <v>302714</v>
      </c>
      <c r="D31" s="283">
        <v>341697</v>
      </c>
      <c r="E31" s="283">
        <f>SUM(E32:E37)</f>
        <v>279108</v>
      </c>
      <c r="F31" s="281">
        <f t="shared" si="4"/>
        <v>0.8777974865079066</v>
      </c>
      <c r="G31" s="265">
        <f t="shared" si="1"/>
        <v>327502.92</v>
      </c>
      <c r="H31" s="266">
        <f t="shared" si="2"/>
        <v>335690.49299999996</v>
      </c>
      <c r="I31" s="267">
        <f t="shared" si="3"/>
        <v>340725.8503949999</v>
      </c>
      <c r="J31" s="2"/>
      <c r="K31" s="2"/>
      <c r="L31" s="2"/>
      <c r="M31" s="2"/>
    </row>
    <row r="32" spans="1:13" ht="19.5" customHeight="1">
      <c r="A32" s="244" t="s">
        <v>177</v>
      </c>
      <c r="B32" s="285">
        <v>171224</v>
      </c>
      <c r="C32" s="285">
        <v>171324</v>
      </c>
      <c r="D32" s="285">
        <v>189381</v>
      </c>
      <c r="E32" s="285">
        <v>179307</v>
      </c>
      <c r="F32" s="281">
        <f t="shared" si="4"/>
        <v>1.0472071672195487</v>
      </c>
      <c r="G32" s="265">
        <f t="shared" si="1"/>
        <v>176360.72</v>
      </c>
      <c r="H32" s="263">
        <f t="shared" si="2"/>
        <v>180769.73799999998</v>
      </c>
      <c r="I32" s="264">
        <f t="shared" si="3"/>
        <v>183481.28406999997</v>
      </c>
      <c r="J32" s="2"/>
      <c r="K32" s="2"/>
      <c r="L32" s="2"/>
      <c r="M32" s="2"/>
    </row>
    <row r="33" spans="1:13" ht="18" customHeight="1">
      <c r="A33" s="244" t="s">
        <v>28</v>
      </c>
      <c r="B33" s="285">
        <v>0</v>
      </c>
      <c r="C33" s="285">
        <v>0</v>
      </c>
      <c r="D33" s="285">
        <v>5526</v>
      </c>
      <c r="E33" s="285">
        <v>0</v>
      </c>
      <c r="F33" s="281"/>
      <c r="G33" s="265">
        <f t="shared" si="1"/>
        <v>0</v>
      </c>
      <c r="H33" s="263">
        <f t="shared" si="2"/>
        <v>0</v>
      </c>
      <c r="I33" s="264">
        <f t="shared" si="3"/>
        <v>0</v>
      </c>
      <c r="J33" s="2"/>
      <c r="K33" s="2"/>
      <c r="L33" s="2"/>
      <c r="M33" s="2"/>
    </row>
    <row r="34" spans="1:13" ht="15.75" customHeight="1">
      <c r="A34" s="244" t="s">
        <v>29</v>
      </c>
      <c r="B34" s="285">
        <v>0</v>
      </c>
      <c r="C34" s="285">
        <v>0</v>
      </c>
      <c r="D34" s="285">
        <v>0</v>
      </c>
      <c r="E34" s="285">
        <v>0</v>
      </c>
      <c r="F34" s="281"/>
      <c r="G34" s="265">
        <f t="shared" si="1"/>
        <v>0</v>
      </c>
      <c r="H34" s="263">
        <f t="shared" si="2"/>
        <v>0</v>
      </c>
      <c r="I34" s="264">
        <f t="shared" si="3"/>
        <v>0</v>
      </c>
      <c r="J34" s="2"/>
      <c r="K34" s="2"/>
      <c r="L34" s="2"/>
      <c r="M34" s="2"/>
    </row>
    <row r="35" spans="1:13" ht="15" customHeight="1">
      <c r="A35" s="244" t="s">
        <v>30</v>
      </c>
      <c r="B35" s="285">
        <v>10000</v>
      </c>
      <c r="C35" s="285">
        <v>8750</v>
      </c>
      <c r="D35" s="285">
        <v>0</v>
      </c>
      <c r="E35" s="285">
        <v>0</v>
      </c>
      <c r="F35" s="281">
        <f aca="true" t="shared" si="5" ref="F35:F40">E35/B35</f>
        <v>0</v>
      </c>
      <c r="G35" s="265">
        <f t="shared" si="1"/>
        <v>10300</v>
      </c>
      <c r="H35" s="263">
        <f t="shared" si="2"/>
        <v>10557.499999999998</v>
      </c>
      <c r="I35" s="264">
        <f t="shared" si="3"/>
        <v>10715.862499999997</v>
      </c>
      <c r="J35" s="2"/>
      <c r="K35" s="2"/>
      <c r="L35" s="2"/>
      <c r="M35" s="2"/>
    </row>
    <row r="36" spans="1:13" ht="14.25" customHeight="1">
      <c r="A36" s="244" t="s">
        <v>189</v>
      </c>
      <c r="B36" s="285">
        <v>66027</v>
      </c>
      <c r="C36" s="285">
        <v>51927</v>
      </c>
      <c r="D36" s="285">
        <v>0</v>
      </c>
      <c r="E36" s="285">
        <v>20580</v>
      </c>
      <c r="F36" s="281">
        <f t="shared" si="5"/>
        <v>0.3116906719978191</v>
      </c>
      <c r="G36" s="265">
        <f t="shared" si="1"/>
        <v>68007.81</v>
      </c>
      <c r="H36" s="263">
        <f t="shared" si="2"/>
        <v>69708.00524999999</v>
      </c>
      <c r="I36" s="264">
        <f t="shared" si="3"/>
        <v>70753.62532874999</v>
      </c>
      <c r="J36" s="2"/>
      <c r="K36" s="2"/>
      <c r="L36" s="2"/>
      <c r="M36" s="2"/>
    </row>
    <row r="37" spans="1:13" ht="12.75" customHeight="1">
      <c r="A37" s="244" t="s">
        <v>316</v>
      </c>
      <c r="B37" s="285">
        <v>70713</v>
      </c>
      <c r="C37" s="285">
        <v>70713</v>
      </c>
      <c r="D37" s="285">
        <v>0</v>
      </c>
      <c r="E37" s="285">
        <v>79221</v>
      </c>
      <c r="F37" s="281">
        <f t="shared" si="5"/>
        <v>1.1203173391031351</v>
      </c>
      <c r="G37" s="265">
        <f t="shared" si="1"/>
        <v>72834.39</v>
      </c>
      <c r="H37" s="263">
        <f t="shared" si="2"/>
        <v>74655.24974999999</v>
      </c>
      <c r="I37" s="264">
        <f t="shared" si="3"/>
        <v>75775.07849624997</v>
      </c>
      <c r="J37" s="2"/>
      <c r="K37" s="2"/>
      <c r="L37" s="2"/>
      <c r="M37" s="2"/>
    </row>
    <row r="38" spans="1:13" ht="12.75">
      <c r="A38" s="236" t="s">
        <v>31</v>
      </c>
      <c r="B38" s="283">
        <f>SUM(B39:B40)</f>
        <v>11419</v>
      </c>
      <c r="C38" s="283">
        <f>SUM(C39:C40)</f>
        <v>28479</v>
      </c>
      <c r="D38" s="283">
        <f>SUM(D39:D40)</f>
        <v>35099</v>
      </c>
      <c r="E38" s="283">
        <f>SUM(E39:E40)</f>
        <v>747721</v>
      </c>
      <c r="F38" s="281">
        <f t="shared" si="5"/>
        <v>65.48042735791225</v>
      </c>
      <c r="G38" s="265">
        <f t="shared" si="1"/>
        <v>11761.57</v>
      </c>
      <c r="H38" s="266">
        <f t="shared" si="2"/>
        <v>12055.60925</v>
      </c>
      <c r="I38" s="267">
        <f t="shared" si="3"/>
        <v>12236.443388749998</v>
      </c>
      <c r="J38" s="2"/>
      <c r="K38" s="2"/>
      <c r="L38" s="2"/>
      <c r="M38" s="2"/>
    </row>
    <row r="39" spans="1:13" ht="12.75">
      <c r="A39" s="238" t="s">
        <v>32</v>
      </c>
      <c r="B39" s="285">
        <v>10419</v>
      </c>
      <c r="C39" s="285">
        <v>24679</v>
      </c>
      <c r="D39" s="285">
        <v>18950</v>
      </c>
      <c r="E39" s="285">
        <v>52900</v>
      </c>
      <c r="F39" s="281">
        <f t="shared" si="5"/>
        <v>5.077262693156733</v>
      </c>
      <c r="G39" s="265">
        <f t="shared" si="1"/>
        <v>10731.57</v>
      </c>
      <c r="H39" s="263">
        <f t="shared" si="2"/>
        <v>10999.85925</v>
      </c>
      <c r="I39" s="264">
        <f t="shared" si="3"/>
        <v>11164.857138749998</v>
      </c>
      <c r="J39" s="2"/>
      <c r="K39" s="2"/>
      <c r="L39" s="2"/>
      <c r="M39" s="2"/>
    </row>
    <row r="40" spans="1:13" ht="12.75">
      <c r="A40" s="238" t="s">
        <v>33</v>
      </c>
      <c r="B40" s="285">
        <v>1000</v>
      </c>
      <c r="C40" s="285">
        <v>3800</v>
      </c>
      <c r="D40" s="285">
        <v>16149</v>
      </c>
      <c r="E40" s="285">
        <v>694821</v>
      </c>
      <c r="F40" s="281">
        <f t="shared" si="5"/>
        <v>694.821</v>
      </c>
      <c r="G40" s="265">
        <f t="shared" si="1"/>
        <v>1030</v>
      </c>
      <c r="H40" s="263">
        <f t="shared" si="2"/>
        <v>1055.75</v>
      </c>
      <c r="I40" s="264">
        <f t="shared" si="3"/>
        <v>1071.5862499999998</v>
      </c>
      <c r="J40" s="2"/>
      <c r="K40" s="2"/>
      <c r="L40" s="2"/>
      <c r="M40" s="2"/>
    </row>
    <row r="41" spans="1:13" ht="12.75">
      <c r="A41" s="238" t="s">
        <v>34</v>
      </c>
      <c r="G41" s="265">
        <f t="shared" si="1"/>
        <v>0</v>
      </c>
      <c r="H41" s="263">
        <f t="shared" si="2"/>
        <v>0</v>
      </c>
      <c r="I41" s="264">
        <f t="shared" si="3"/>
        <v>0</v>
      </c>
      <c r="J41" s="2"/>
      <c r="K41" s="2"/>
      <c r="L41" s="2"/>
      <c r="M41" s="2"/>
    </row>
    <row r="42" spans="1:13" ht="19.5" customHeight="1">
      <c r="A42" s="244" t="s">
        <v>35</v>
      </c>
      <c r="B42" s="285">
        <v>0</v>
      </c>
      <c r="C42" s="285">
        <v>0</v>
      </c>
      <c r="D42" s="285">
        <v>0</v>
      </c>
      <c r="E42" s="285">
        <v>0</v>
      </c>
      <c r="F42" s="281"/>
      <c r="G42" s="265">
        <f t="shared" si="1"/>
        <v>0</v>
      </c>
      <c r="H42" s="263">
        <f t="shared" si="2"/>
        <v>0</v>
      </c>
      <c r="I42" s="264">
        <f t="shared" si="3"/>
        <v>0</v>
      </c>
      <c r="J42" s="6"/>
      <c r="K42" s="6"/>
      <c r="L42" s="6"/>
      <c r="M42" s="6"/>
    </row>
    <row r="43" spans="1:13" ht="26.25" customHeight="1">
      <c r="A43" s="245" t="s">
        <v>36</v>
      </c>
      <c r="B43" s="285"/>
      <c r="C43" s="285"/>
      <c r="D43" s="285"/>
      <c r="E43" s="285"/>
      <c r="F43" s="281"/>
      <c r="G43" s="265">
        <f t="shared" si="1"/>
        <v>0</v>
      </c>
      <c r="H43" s="263">
        <f t="shared" si="2"/>
        <v>0</v>
      </c>
      <c r="I43" s="264">
        <f t="shared" si="3"/>
        <v>0</v>
      </c>
      <c r="J43" s="2"/>
      <c r="K43" s="2"/>
      <c r="L43" s="2"/>
      <c r="M43" s="2"/>
    </row>
    <row r="44" spans="1:13" ht="15.75" customHeight="1">
      <c r="A44" s="244" t="s">
        <v>37</v>
      </c>
      <c r="B44" s="285">
        <v>0</v>
      </c>
      <c r="C44" s="285">
        <v>0</v>
      </c>
      <c r="D44" s="285">
        <v>0</v>
      </c>
      <c r="E44" s="285">
        <v>0</v>
      </c>
      <c r="F44" s="281"/>
      <c r="G44" s="265">
        <f t="shared" si="1"/>
        <v>0</v>
      </c>
      <c r="H44" s="263">
        <f t="shared" si="2"/>
        <v>0</v>
      </c>
      <c r="I44" s="264">
        <f t="shared" si="3"/>
        <v>0</v>
      </c>
      <c r="J44" s="2"/>
      <c r="K44" s="2"/>
      <c r="L44" s="2"/>
      <c r="M44" s="2"/>
    </row>
    <row r="45" spans="1:13" ht="12.75">
      <c r="A45" s="239" t="s">
        <v>38</v>
      </c>
      <c r="B45" s="285">
        <v>0</v>
      </c>
      <c r="C45" s="285">
        <v>0</v>
      </c>
      <c r="D45" s="285">
        <v>0</v>
      </c>
      <c r="E45" s="285">
        <v>0</v>
      </c>
      <c r="F45" s="281"/>
      <c r="G45" s="265">
        <f t="shared" si="1"/>
        <v>0</v>
      </c>
      <c r="H45" s="263">
        <f t="shared" si="2"/>
        <v>0</v>
      </c>
      <c r="I45" s="264">
        <f t="shared" si="3"/>
        <v>0</v>
      </c>
      <c r="J45" s="2"/>
      <c r="K45" s="2"/>
      <c r="L45" s="2"/>
      <c r="M45" s="2"/>
    </row>
    <row r="46" spans="1:13" ht="12.75">
      <c r="A46" s="236" t="s">
        <v>39</v>
      </c>
      <c r="B46" s="283">
        <v>0</v>
      </c>
      <c r="C46" s="283">
        <v>0</v>
      </c>
      <c r="D46" s="283">
        <v>0</v>
      </c>
      <c r="E46" s="283">
        <v>0</v>
      </c>
      <c r="F46" s="281"/>
      <c r="G46" s="265">
        <f t="shared" si="1"/>
        <v>0</v>
      </c>
      <c r="H46" s="263">
        <f t="shared" si="2"/>
        <v>0</v>
      </c>
      <c r="I46" s="264">
        <f t="shared" si="3"/>
        <v>0</v>
      </c>
      <c r="J46" s="2"/>
      <c r="K46" s="2"/>
      <c r="L46" s="2"/>
      <c r="M46" s="2"/>
    </row>
    <row r="47" spans="1:13" ht="12.75">
      <c r="A47" s="246" t="s">
        <v>40</v>
      </c>
      <c r="B47" s="283">
        <v>0</v>
      </c>
      <c r="C47" s="283">
        <v>0</v>
      </c>
      <c r="D47" s="283">
        <v>0</v>
      </c>
      <c r="E47" s="283">
        <v>0</v>
      </c>
      <c r="F47" s="281"/>
      <c r="G47" s="265">
        <f t="shared" si="1"/>
        <v>0</v>
      </c>
      <c r="H47" s="263">
        <f t="shared" si="2"/>
        <v>0</v>
      </c>
      <c r="I47" s="264">
        <f t="shared" si="3"/>
        <v>0</v>
      </c>
      <c r="J47" s="2"/>
      <c r="K47" s="2"/>
      <c r="L47" s="2"/>
      <c r="M47" s="2"/>
    </row>
    <row r="48" spans="1:13" ht="12.75">
      <c r="A48" s="240" t="s">
        <v>15</v>
      </c>
      <c r="B48" s="283"/>
      <c r="C48" s="283"/>
      <c r="D48" s="283"/>
      <c r="E48" s="283"/>
      <c r="F48" s="281"/>
      <c r="G48" s="265">
        <f t="shared" si="1"/>
        <v>0</v>
      </c>
      <c r="H48" s="263">
        <f t="shared" si="2"/>
        <v>0</v>
      </c>
      <c r="I48" s="264">
        <f t="shared" si="3"/>
        <v>0</v>
      </c>
      <c r="J48" s="2"/>
      <c r="K48" s="2"/>
      <c r="L48" s="2"/>
      <c r="M48" s="2"/>
    </row>
    <row r="49" spans="1:13" ht="12.75">
      <c r="A49" s="240" t="s">
        <v>16</v>
      </c>
      <c r="B49" s="353"/>
      <c r="C49" s="353"/>
      <c r="D49" s="353"/>
      <c r="E49" s="353"/>
      <c r="F49" s="281"/>
      <c r="G49" s="265">
        <f t="shared" si="1"/>
        <v>0</v>
      </c>
      <c r="H49" s="263">
        <f t="shared" si="2"/>
        <v>0</v>
      </c>
      <c r="I49" s="264">
        <f t="shared" si="3"/>
        <v>0</v>
      </c>
      <c r="J49" s="2"/>
      <c r="K49" s="2"/>
      <c r="L49" s="2"/>
      <c r="M49" s="2"/>
    </row>
    <row r="50" spans="1:13" ht="12.75">
      <c r="A50" s="236" t="s">
        <v>41</v>
      </c>
      <c r="B50" s="323"/>
      <c r="C50" s="323"/>
      <c r="D50" s="323"/>
      <c r="E50" s="323"/>
      <c r="F50" s="281"/>
      <c r="G50" s="265">
        <f t="shared" si="1"/>
        <v>0</v>
      </c>
      <c r="H50" s="263">
        <f t="shared" si="2"/>
        <v>0</v>
      </c>
      <c r="I50" s="264">
        <f t="shared" si="3"/>
        <v>0</v>
      </c>
      <c r="J50" s="2"/>
      <c r="K50" s="2"/>
      <c r="L50" s="2"/>
      <c r="M50" s="2"/>
    </row>
    <row r="51" spans="1:13" ht="13.5" thickBot="1">
      <c r="A51" s="247" t="s">
        <v>42</v>
      </c>
      <c r="B51" s="396">
        <f>SUM(B26+B38)</f>
        <v>545242</v>
      </c>
      <c r="C51" s="397">
        <f>SUM(C26+C38)</f>
        <v>548433</v>
      </c>
      <c r="D51" s="397">
        <f>SUM(D26+D38)</f>
        <v>634162</v>
      </c>
      <c r="E51" s="397">
        <f>SUM(E26+E38)</f>
        <v>1251497</v>
      </c>
      <c r="F51" s="398">
        <f>E51/B51</f>
        <v>2.2953055707373973</v>
      </c>
      <c r="G51" s="268">
        <f t="shared" si="1"/>
        <v>561599.26</v>
      </c>
      <c r="H51" s="269">
        <f>SUM(G51*1.025)</f>
        <v>575639.2415</v>
      </c>
      <c r="I51" s="270">
        <f t="shared" si="3"/>
        <v>584273.8301225</v>
      </c>
      <c r="J51" s="2"/>
      <c r="K51" s="2"/>
      <c r="L51" s="2"/>
      <c r="M51" s="2"/>
    </row>
    <row r="52" ht="13.5" thickTop="1"/>
  </sheetData>
  <sheetProtection/>
  <mergeCells count="2">
    <mergeCell ref="A2:M2"/>
    <mergeCell ref="A1:Q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375" style="0" customWidth="1"/>
    <col min="2" max="2" width="67.125" style="0" customWidth="1"/>
    <col min="3" max="3" width="13.625" style="0" customWidth="1"/>
    <col min="4" max="4" width="14.125" style="0" customWidth="1"/>
    <col min="6" max="6" width="4.375" style="0" customWidth="1"/>
    <col min="7" max="15" width="9.125" style="0" hidden="1" customWidth="1"/>
    <col min="17" max="17" width="1.75390625" style="0" customWidth="1"/>
    <col min="18" max="18" width="9.125" style="0" hidden="1" customWidth="1"/>
  </cols>
  <sheetData>
    <row r="1" spans="2:18" ht="12.75">
      <c r="B1" s="403" t="s">
        <v>532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</row>
    <row r="2" spans="2:4" ht="12.75">
      <c r="B2" s="226"/>
      <c r="C2" s="5"/>
      <c r="D2" s="5"/>
    </row>
    <row r="3" spans="2:4" ht="12.75">
      <c r="B3" s="226"/>
      <c r="C3" s="5"/>
      <c r="D3" s="5"/>
    </row>
    <row r="4" spans="2:4" ht="12.75">
      <c r="B4" s="304" t="s">
        <v>365</v>
      </c>
      <c r="C4" s="5"/>
      <c r="D4" s="5"/>
    </row>
    <row r="5" spans="2:4" ht="12.75">
      <c r="B5" s="304" t="s">
        <v>434</v>
      </c>
      <c r="C5" s="5"/>
      <c r="D5" s="5"/>
    </row>
    <row r="6" spans="2:4" ht="12.75">
      <c r="B6" s="304"/>
      <c r="C6" s="5"/>
      <c r="D6" s="5"/>
    </row>
    <row r="7" spans="2:4" ht="12.75">
      <c r="B7" s="304"/>
      <c r="C7" s="5"/>
      <c r="D7" s="5"/>
    </row>
    <row r="8" spans="2:4" ht="12.75">
      <c r="B8" s="2"/>
      <c r="C8" s="5"/>
      <c r="D8" s="5"/>
    </row>
    <row r="9" spans="2:4" ht="12.75">
      <c r="B9" s="2"/>
      <c r="C9" s="5"/>
      <c r="D9" s="5"/>
    </row>
    <row r="10" spans="2:4" ht="12.75">
      <c r="B10" s="304" t="s">
        <v>366</v>
      </c>
      <c r="C10" s="5"/>
      <c r="D10" s="5"/>
    </row>
    <row r="11" spans="2:4" ht="12.75">
      <c r="B11" s="304" t="s">
        <v>367</v>
      </c>
      <c r="C11" s="5"/>
      <c r="D11" s="5"/>
    </row>
    <row r="12" spans="2:4" ht="12.75">
      <c r="B12" s="226"/>
      <c r="C12" s="5"/>
      <c r="D12" s="5"/>
    </row>
    <row r="13" spans="2:4" ht="12.75">
      <c r="B13" s="226"/>
      <c r="C13" s="5"/>
      <c r="D13" s="5"/>
    </row>
    <row r="14" spans="2:4" ht="12.75">
      <c r="B14" s="226" t="s">
        <v>368</v>
      </c>
      <c r="C14" s="5"/>
      <c r="D14" s="5"/>
    </row>
    <row r="15" spans="1:4" ht="16.5" thickBot="1">
      <c r="A15" s="272"/>
      <c r="B15" s="5"/>
      <c r="C15" s="5"/>
      <c r="D15" s="5"/>
    </row>
    <row r="16" spans="1:5" ht="13.5" thickTop="1">
      <c r="A16" s="470" t="s">
        <v>191</v>
      </c>
      <c r="B16" s="305"/>
      <c r="C16" s="305"/>
      <c r="D16" s="306"/>
      <c r="E16" s="2"/>
    </row>
    <row r="17" spans="1:5" ht="39" thickBot="1">
      <c r="A17" s="471"/>
      <c r="B17" s="307" t="s">
        <v>236</v>
      </c>
      <c r="C17" s="308" t="s">
        <v>504</v>
      </c>
      <c r="D17" s="311" t="s">
        <v>535</v>
      </c>
      <c r="E17" s="2"/>
    </row>
    <row r="18" spans="1:5" ht="13.5" thickBot="1">
      <c r="A18" s="313" t="s">
        <v>149</v>
      </c>
      <c r="B18" s="309" t="s">
        <v>369</v>
      </c>
      <c r="C18" s="310">
        <v>0</v>
      </c>
      <c r="D18" s="312">
        <v>0</v>
      </c>
      <c r="E18" s="2"/>
    </row>
    <row r="19" spans="1:5" ht="13.5" thickBot="1">
      <c r="A19" s="313" t="s">
        <v>150</v>
      </c>
      <c r="B19" s="309" t="s">
        <v>370</v>
      </c>
      <c r="C19" s="275">
        <v>133552</v>
      </c>
      <c r="D19" s="276">
        <v>120322</v>
      </c>
      <c r="E19" s="2"/>
    </row>
    <row r="20" spans="1:5" ht="12.75">
      <c r="A20" s="2"/>
      <c r="B20" s="2"/>
      <c r="C20" s="2"/>
      <c r="D20" s="2"/>
      <c r="E20" s="2"/>
    </row>
  </sheetData>
  <sheetProtection/>
  <mergeCells count="2">
    <mergeCell ref="A16:A17"/>
    <mergeCell ref="B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3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51.75390625" style="1" customWidth="1"/>
    <col min="2" max="2" width="0" style="1" hidden="1" customWidth="1"/>
    <col min="3" max="7" width="10.625" style="1" customWidth="1"/>
    <col min="8" max="9" width="18.75390625" style="0" hidden="1" customWidth="1"/>
    <col min="10" max="14" width="9.125" style="0" hidden="1" customWidth="1"/>
  </cols>
  <sheetData>
    <row r="1" spans="1:14" s="181" customFormat="1" ht="12.75">
      <c r="A1" s="403" t="s">
        <v>516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3" s="181" customFormat="1" ht="12.75">
      <c r="A2" s="404" t="s">
        <v>442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48" ht="12.75">
      <c r="A3" s="203"/>
      <c r="B3" s="203"/>
      <c r="C3" s="203"/>
      <c r="D3" s="203"/>
      <c r="E3" s="203"/>
      <c r="F3" s="203"/>
      <c r="G3" s="204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45">
      <c r="A4" s="277" t="s">
        <v>354</v>
      </c>
      <c r="B4" s="277" t="s">
        <v>1</v>
      </c>
      <c r="C4" s="278" t="s">
        <v>413</v>
      </c>
      <c r="D4" s="278" t="s">
        <v>443</v>
      </c>
      <c r="E4" s="278" t="s">
        <v>490</v>
      </c>
      <c r="F4" s="278" t="s">
        <v>533</v>
      </c>
      <c r="G4" s="72" t="s">
        <v>492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.75" customHeight="1">
      <c r="A5" s="279" t="s">
        <v>2</v>
      </c>
      <c r="B5" s="280" t="e">
        <f>B6+B11</f>
        <v>#REF!</v>
      </c>
      <c r="C5" s="280"/>
      <c r="D5" s="280"/>
      <c r="E5" s="280"/>
      <c r="F5" s="280"/>
      <c r="G5" s="28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6.5" customHeight="1">
      <c r="A6" s="282" t="s">
        <v>3</v>
      </c>
      <c r="B6" s="283" t="e">
        <f>SUM(B7:B10)</f>
        <v>#REF!</v>
      </c>
      <c r="C6" s="283">
        <f>SUM(C7:C10)</f>
        <v>387222</v>
      </c>
      <c r="D6" s="283">
        <f>SUM(D7:D10)</f>
        <v>390413</v>
      </c>
      <c r="E6" s="283">
        <f>SUM(E7:E10)</f>
        <v>422627</v>
      </c>
      <c r="F6" s="283">
        <f>SUM(F7:F10)</f>
        <v>394076</v>
      </c>
      <c r="G6" s="281">
        <f aca="true" t="shared" si="0" ref="G6:G12">F6/C6</f>
        <v>1.017700440574141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6.5" customHeight="1">
      <c r="A7" s="284" t="s">
        <v>4</v>
      </c>
      <c r="B7" s="285" t="e">
        <f>'3. Műk.'!B9</f>
        <v>#REF!</v>
      </c>
      <c r="C7" s="285">
        <v>292503</v>
      </c>
      <c r="D7" s="285">
        <v>295694</v>
      </c>
      <c r="E7" s="285">
        <v>341282</v>
      </c>
      <c r="F7" s="389">
        <v>306412</v>
      </c>
      <c r="G7" s="281">
        <f t="shared" si="0"/>
        <v>1.0475516490429158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3.5" customHeight="1">
      <c r="A8" s="284" t="s">
        <v>5</v>
      </c>
      <c r="B8" s="285">
        <f>'3. Műk.'!B34</f>
        <v>407350</v>
      </c>
      <c r="C8" s="285">
        <v>64040</v>
      </c>
      <c r="D8" s="285">
        <v>64040</v>
      </c>
      <c r="E8" s="285">
        <v>57363</v>
      </c>
      <c r="F8" s="285">
        <v>64480</v>
      </c>
      <c r="G8" s="281">
        <f t="shared" si="0"/>
        <v>1.0068707058088695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3.5" customHeight="1">
      <c r="A9" s="284" t="s">
        <v>6</v>
      </c>
      <c r="B9" s="285">
        <f>'3. Műk.'!B49</f>
        <v>87792</v>
      </c>
      <c r="C9" s="285">
        <v>30299</v>
      </c>
      <c r="D9" s="285">
        <v>30299</v>
      </c>
      <c r="E9" s="285">
        <v>19622</v>
      </c>
      <c r="F9" s="285">
        <v>22784</v>
      </c>
      <c r="G9" s="281">
        <f t="shared" si="0"/>
        <v>0.7519720122776329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3.5" customHeight="1">
      <c r="A10" s="284" t="s">
        <v>7</v>
      </c>
      <c r="B10" s="285">
        <f>'3. Műk.'!B60</f>
        <v>737</v>
      </c>
      <c r="C10" s="285">
        <v>380</v>
      </c>
      <c r="D10" s="285">
        <v>380</v>
      </c>
      <c r="E10" s="285">
        <v>4360</v>
      </c>
      <c r="F10" s="285">
        <v>400</v>
      </c>
      <c r="G10" s="281">
        <f t="shared" si="0"/>
        <v>1.0526315789473684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3.5" customHeight="1">
      <c r="A11" s="282" t="s">
        <v>8</v>
      </c>
      <c r="B11" s="283">
        <f>SUM(B12:B14)</f>
        <v>17561</v>
      </c>
      <c r="C11" s="283">
        <f>SUM(C12:C14)</f>
        <v>21017</v>
      </c>
      <c r="D11" s="283">
        <f>SUM(D12:D14)</f>
        <v>21017</v>
      </c>
      <c r="E11" s="283">
        <f>SUM(E12:E14)</f>
        <v>36077</v>
      </c>
      <c r="F11" s="283">
        <v>737099</v>
      </c>
      <c r="G11" s="281">
        <f t="shared" si="0"/>
        <v>35.071561117190846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6.5" customHeight="1">
      <c r="A12" s="284" t="s">
        <v>9</v>
      </c>
      <c r="B12" s="285">
        <v>16819</v>
      </c>
      <c r="C12" s="285">
        <v>3168</v>
      </c>
      <c r="D12" s="285">
        <v>3168</v>
      </c>
      <c r="E12" s="285">
        <v>9711</v>
      </c>
      <c r="F12" s="285">
        <v>725594</v>
      </c>
      <c r="G12" s="281">
        <f t="shared" si="0"/>
        <v>229.0385101010101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3.5" customHeight="1">
      <c r="A13" s="284" t="s">
        <v>10</v>
      </c>
      <c r="B13" s="285">
        <v>67</v>
      </c>
      <c r="C13" s="285">
        <v>0</v>
      </c>
      <c r="D13" s="285">
        <v>0</v>
      </c>
      <c r="E13" s="285"/>
      <c r="F13" s="285">
        <v>11505</v>
      </c>
      <c r="G13" s="28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3.5" customHeight="1">
      <c r="A14" s="284" t="s">
        <v>11</v>
      </c>
      <c r="B14" s="285">
        <v>675</v>
      </c>
      <c r="C14" s="285">
        <v>17849</v>
      </c>
      <c r="D14" s="285">
        <v>17849</v>
      </c>
      <c r="E14" s="285">
        <v>26366</v>
      </c>
      <c r="F14" s="285">
        <v>0</v>
      </c>
      <c r="G14" s="28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3.5" customHeight="1">
      <c r="A15" s="286" t="s">
        <v>12</v>
      </c>
      <c r="B15" s="283">
        <f>B23+B16</f>
        <v>317118</v>
      </c>
      <c r="C15" s="283">
        <v>137003</v>
      </c>
      <c r="D15" s="283">
        <v>137003</v>
      </c>
      <c r="E15" s="283">
        <v>133445</v>
      </c>
      <c r="F15" s="283">
        <v>120322</v>
      </c>
      <c r="G15" s="281">
        <f>F15/C15</f>
        <v>0.8782435421122166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3.5" customHeight="1">
      <c r="A16" s="282" t="s">
        <v>13</v>
      </c>
      <c r="B16" s="283">
        <v>317118</v>
      </c>
      <c r="C16" s="283">
        <v>137003</v>
      </c>
      <c r="D16" s="283">
        <v>137003</v>
      </c>
      <c r="E16" s="283">
        <v>133445</v>
      </c>
      <c r="F16" s="283">
        <v>120322</v>
      </c>
      <c r="G16" s="281">
        <f>F16/C16</f>
        <v>0.8782435421122166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6.5" customHeight="1">
      <c r="A17" s="284" t="s">
        <v>14</v>
      </c>
      <c r="B17" s="285">
        <f>SUM(B18:B19)</f>
        <v>317118</v>
      </c>
      <c r="C17" s="285">
        <v>137003</v>
      </c>
      <c r="D17" s="285">
        <v>137003</v>
      </c>
      <c r="E17" s="285">
        <v>133445</v>
      </c>
      <c r="F17" s="285">
        <v>120322</v>
      </c>
      <c r="G17" s="281">
        <f>F17/C17</f>
        <v>0.8782435421122166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3.5" customHeight="1">
      <c r="A18" s="287" t="s">
        <v>15</v>
      </c>
      <c r="B18" s="285">
        <v>317118</v>
      </c>
      <c r="C18" s="285"/>
      <c r="D18" s="285">
        <v>0</v>
      </c>
      <c r="E18" s="285">
        <v>0</v>
      </c>
      <c r="F18" s="285">
        <v>110322</v>
      </c>
      <c r="G18" s="28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3.5" customHeight="1">
      <c r="A19" s="287" t="s">
        <v>16</v>
      </c>
      <c r="B19" s="285"/>
      <c r="C19" s="285"/>
      <c r="D19" s="285">
        <v>0</v>
      </c>
      <c r="E19" s="285">
        <v>0</v>
      </c>
      <c r="F19" s="285">
        <v>10000</v>
      </c>
      <c r="G19" s="28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3.5" customHeight="1">
      <c r="A20" s="284" t="s">
        <v>17</v>
      </c>
      <c r="B20" s="285"/>
      <c r="C20" s="285"/>
      <c r="D20" s="285"/>
      <c r="E20" s="285"/>
      <c r="F20" s="285"/>
      <c r="G20" s="28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3.5" customHeight="1">
      <c r="A21" s="287" t="s">
        <v>18</v>
      </c>
      <c r="B21" s="285"/>
      <c r="C21" s="285"/>
      <c r="D21" s="285"/>
      <c r="E21" s="285"/>
      <c r="F21" s="285"/>
      <c r="G21" s="28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3.5" customHeight="1">
      <c r="A22" s="287" t="s">
        <v>19</v>
      </c>
      <c r="B22" s="285"/>
      <c r="C22" s="285"/>
      <c r="D22" s="285"/>
      <c r="E22" s="285"/>
      <c r="F22" s="285"/>
      <c r="G22" s="28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3.5" customHeight="1">
      <c r="A23" s="282" t="s">
        <v>20</v>
      </c>
      <c r="B23" s="283">
        <v>0</v>
      </c>
      <c r="C23" s="283">
        <v>0</v>
      </c>
      <c r="D23" s="283">
        <v>0</v>
      </c>
      <c r="E23" s="283">
        <v>0</v>
      </c>
      <c r="F23" s="283">
        <v>0</v>
      </c>
      <c r="G23" s="28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3.5" customHeight="1">
      <c r="A24" s="41" t="s">
        <v>418</v>
      </c>
      <c r="B24" s="283"/>
      <c r="C24" s="283"/>
      <c r="D24" s="283"/>
      <c r="E24" s="283"/>
      <c r="F24" s="283"/>
      <c r="G24" s="28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6.5" customHeight="1">
      <c r="A25" s="288" t="s">
        <v>21</v>
      </c>
      <c r="B25" s="283" t="e">
        <f>B5+B15</f>
        <v>#REF!</v>
      </c>
      <c r="C25" s="283">
        <f>SUM(C6+C11+C15)</f>
        <v>545242</v>
      </c>
      <c r="D25" s="283">
        <f>SUM(D6+D11+D15)</f>
        <v>548433</v>
      </c>
      <c r="E25" s="283">
        <f>SUM(E6+E11+E15)</f>
        <v>592149</v>
      </c>
      <c r="F25" s="283">
        <f>SUM(F6+F11+F15)</f>
        <v>1251497</v>
      </c>
      <c r="G25" s="281">
        <f>F25/C25</f>
        <v>2.2953055707373973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6.5" customHeight="1">
      <c r="A26" s="279" t="s">
        <v>22</v>
      </c>
      <c r="B26" s="283">
        <f>B27+B39</f>
        <v>1204058</v>
      </c>
      <c r="C26" s="283"/>
      <c r="D26" s="283"/>
      <c r="E26" s="283"/>
      <c r="F26" s="283"/>
      <c r="G26" s="28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6.5" customHeight="1">
      <c r="A27" s="282" t="s">
        <v>23</v>
      </c>
      <c r="B27" s="283">
        <f>B28+B29+B30+B31+B32</f>
        <v>766639</v>
      </c>
      <c r="C27" s="283">
        <f>SUM(C28+C29+C30+C31+C32)</f>
        <v>533823</v>
      </c>
      <c r="D27" s="283">
        <f>SUM(D28+D29+D30+D31+D32)</f>
        <v>519954</v>
      </c>
      <c r="E27" s="283">
        <f>SUM(E28+E29+E30+E31+E32)</f>
        <v>599063</v>
      </c>
      <c r="F27" s="283">
        <f>SUM(F28+F29+F30+F31+F32)</f>
        <v>503776</v>
      </c>
      <c r="G27" s="281">
        <f aca="true" t="shared" si="1" ref="G27:G33">F27/C27</f>
        <v>0.9437135529941573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6.5" customHeight="1">
      <c r="A28" s="289" t="s">
        <v>24</v>
      </c>
      <c r="B28" s="283">
        <f>'3. Műk.'!B73</f>
        <v>301856</v>
      </c>
      <c r="C28" s="283">
        <v>107607</v>
      </c>
      <c r="D28" s="283">
        <v>107607</v>
      </c>
      <c r="E28" s="283">
        <v>143521</v>
      </c>
      <c r="F28" s="283">
        <v>119513</v>
      </c>
      <c r="G28" s="281">
        <f t="shared" si="1"/>
        <v>1.1106433596327376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3.5" customHeight="1">
      <c r="A29" s="290" t="s">
        <v>175</v>
      </c>
      <c r="B29" s="283">
        <f>'3. Műk.'!B83</f>
        <v>80868</v>
      </c>
      <c r="C29" s="283">
        <v>20005</v>
      </c>
      <c r="D29" s="283">
        <v>20005</v>
      </c>
      <c r="E29" s="283">
        <v>27239</v>
      </c>
      <c r="F29" s="283">
        <v>18439</v>
      </c>
      <c r="G29" s="281">
        <f t="shared" si="1"/>
        <v>0.9217195701074732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3.5" customHeight="1">
      <c r="A30" s="290" t="s">
        <v>25</v>
      </c>
      <c r="B30" s="283">
        <f>'3. Műk.'!B84</f>
        <v>339134</v>
      </c>
      <c r="C30" s="283">
        <v>63733</v>
      </c>
      <c r="D30" s="283">
        <v>65114</v>
      </c>
      <c r="E30" s="283">
        <v>62098</v>
      </c>
      <c r="F30" s="283">
        <v>63894</v>
      </c>
      <c r="G30" s="281">
        <f t="shared" si="1"/>
        <v>1.0025261638397691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3.5" customHeight="1">
      <c r="A31" s="290" t="s">
        <v>26</v>
      </c>
      <c r="B31" s="283">
        <f>'3. Műk.'!B89</f>
        <v>10683</v>
      </c>
      <c r="C31" s="283">
        <v>24514</v>
      </c>
      <c r="D31" s="283">
        <v>24514</v>
      </c>
      <c r="E31" s="283">
        <v>24508</v>
      </c>
      <c r="F31" s="283">
        <v>22822</v>
      </c>
      <c r="G31" s="281">
        <f t="shared" si="1"/>
        <v>0.9309782165293302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3.5" customHeight="1">
      <c r="A32" s="290" t="s">
        <v>27</v>
      </c>
      <c r="B32" s="283">
        <f>'3. Műk.'!B90</f>
        <v>34098</v>
      </c>
      <c r="C32" s="283">
        <v>317964</v>
      </c>
      <c r="D32" s="283">
        <v>302714</v>
      </c>
      <c r="E32" s="283">
        <v>341697</v>
      </c>
      <c r="F32" s="283">
        <f>SUM(F33:F38)</f>
        <v>279108</v>
      </c>
      <c r="G32" s="281">
        <f t="shared" si="1"/>
        <v>0.8777974865079066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3.5" customHeight="1">
      <c r="A33" s="291" t="s">
        <v>177</v>
      </c>
      <c r="B33" s="285">
        <f>'3. Műk.'!B91</f>
        <v>14643</v>
      </c>
      <c r="C33" s="285">
        <v>171224</v>
      </c>
      <c r="D33" s="285">
        <v>171324</v>
      </c>
      <c r="E33" s="285">
        <v>189381</v>
      </c>
      <c r="F33" s="285">
        <v>179307</v>
      </c>
      <c r="G33" s="281">
        <f t="shared" si="1"/>
        <v>1.0472071672195487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3.5" customHeight="1">
      <c r="A34" s="291" t="s">
        <v>28</v>
      </c>
      <c r="B34" s="285">
        <f>'3. Műk.'!B92</f>
        <v>4455</v>
      </c>
      <c r="C34" s="285">
        <v>0</v>
      </c>
      <c r="D34" s="285">
        <v>0</v>
      </c>
      <c r="E34" s="285">
        <v>5526</v>
      </c>
      <c r="F34" s="285">
        <v>0</v>
      </c>
      <c r="G34" s="28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3.5" customHeight="1">
      <c r="A35" s="291" t="s">
        <v>29</v>
      </c>
      <c r="B35" s="285">
        <f>'3. Műk.'!B93</f>
        <v>15000</v>
      </c>
      <c r="C35" s="285">
        <v>0</v>
      </c>
      <c r="D35" s="285">
        <v>0</v>
      </c>
      <c r="E35" s="285">
        <v>0</v>
      </c>
      <c r="F35" s="285">
        <v>0</v>
      </c>
      <c r="G35" s="28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3.5" customHeight="1">
      <c r="A36" s="291" t="s">
        <v>30</v>
      </c>
      <c r="B36" s="285"/>
      <c r="C36" s="285">
        <v>10000</v>
      </c>
      <c r="D36" s="285">
        <v>8750</v>
      </c>
      <c r="E36" s="285">
        <v>0</v>
      </c>
      <c r="F36" s="285">
        <v>10000</v>
      </c>
      <c r="G36" s="281">
        <f aca="true" t="shared" si="2" ref="G36:G41">F36/C36</f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3.5" customHeight="1">
      <c r="A37" s="291" t="s">
        <v>189</v>
      </c>
      <c r="B37" s="135"/>
      <c r="C37" s="285">
        <v>66027</v>
      </c>
      <c r="D37" s="285">
        <v>51927</v>
      </c>
      <c r="E37" s="285">
        <v>0</v>
      </c>
      <c r="F37" s="285">
        <v>20580</v>
      </c>
      <c r="G37" s="281">
        <f t="shared" si="2"/>
        <v>0.3116906719978191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3.5" customHeight="1">
      <c r="A38" s="291" t="s">
        <v>316</v>
      </c>
      <c r="B38" s="135"/>
      <c r="C38" s="285">
        <v>70713</v>
      </c>
      <c r="D38" s="285">
        <v>70713</v>
      </c>
      <c r="E38" s="285">
        <v>0</v>
      </c>
      <c r="F38" s="285">
        <v>69221</v>
      </c>
      <c r="G38" s="281">
        <f t="shared" si="2"/>
        <v>0.9789006264760369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s="5" customFormat="1" ht="13.5" customHeight="1">
      <c r="A39" s="282" t="s">
        <v>31</v>
      </c>
      <c r="B39" s="283">
        <f>B40+B41+B42</f>
        <v>437419</v>
      </c>
      <c r="C39" s="283">
        <f>SUM(C40:C41)</f>
        <v>11419</v>
      </c>
      <c r="D39" s="283">
        <f>SUM(D40:D41)</f>
        <v>28479</v>
      </c>
      <c r="E39" s="283">
        <f>SUM(E40:E41)</f>
        <v>35099</v>
      </c>
      <c r="F39" s="283">
        <f>SUM(F40:F41)</f>
        <v>747721</v>
      </c>
      <c r="G39" s="281">
        <f t="shared" si="2"/>
        <v>65.48042735791225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s="5" customFormat="1" ht="16.5" customHeight="1">
      <c r="A40" s="284" t="s">
        <v>32</v>
      </c>
      <c r="B40" s="285">
        <v>346269</v>
      </c>
      <c r="C40" s="285">
        <v>10419</v>
      </c>
      <c r="D40" s="285">
        <v>24679</v>
      </c>
      <c r="E40" s="285">
        <v>18950</v>
      </c>
      <c r="F40" s="285">
        <v>52900</v>
      </c>
      <c r="G40" s="281">
        <f t="shared" si="2"/>
        <v>5.077262693156733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s="5" customFormat="1" ht="13.5" customHeight="1">
      <c r="A41" s="284" t="s">
        <v>33</v>
      </c>
      <c r="B41" s="285">
        <v>76150</v>
      </c>
      <c r="C41" s="285">
        <v>1000</v>
      </c>
      <c r="D41" s="285">
        <v>3800</v>
      </c>
      <c r="E41" s="285">
        <v>16149</v>
      </c>
      <c r="F41" s="285">
        <v>694821</v>
      </c>
      <c r="G41" s="281">
        <f t="shared" si="2"/>
        <v>694.821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s="5" customFormat="1" ht="13.5" customHeight="1">
      <c r="A42" s="284" t="s">
        <v>34</v>
      </c>
      <c r="B42" s="285">
        <f>B43+B45</f>
        <v>15000</v>
      </c>
      <c r="C42" s="285">
        <v>0</v>
      </c>
      <c r="D42" s="285">
        <v>0</v>
      </c>
      <c r="E42" s="285">
        <v>0</v>
      </c>
      <c r="F42" s="285">
        <v>0</v>
      </c>
      <c r="G42" s="28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s="7" customFormat="1" ht="13.5" customHeight="1">
      <c r="A43" s="291" t="s">
        <v>35</v>
      </c>
      <c r="B43" s="285"/>
      <c r="C43" s="285"/>
      <c r="D43" s="285"/>
      <c r="E43" s="285"/>
      <c r="F43" s="285"/>
      <c r="G43" s="281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13.5" customHeight="1">
      <c r="A44" s="292" t="s">
        <v>36</v>
      </c>
      <c r="B44" s="285"/>
      <c r="C44" s="285">
        <v>0</v>
      </c>
      <c r="D44" s="285">
        <v>0</v>
      </c>
      <c r="E44" s="285">
        <v>0</v>
      </c>
      <c r="F44" s="285">
        <v>0</v>
      </c>
      <c r="G44" s="28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3.5" customHeight="1">
      <c r="A45" s="291" t="s">
        <v>37</v>
      </c>
      <c r="B45" s="285">
        <v>15000</v>
      </c>
      <c r="C45" s="285">
        <v>0</v>
      </c>
      <c r="D45" s="285">
        <v>0</v>
      </c>
      <c r="E45" s="285">
        <v>0</v>
      </c>
      <c r="F45" s="285">
        <v>0</v>
      </c>
      <c r="G45" s="28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3.5" customHeight="1">
      <c r="A46" s="286" t="s">
        <v>38</v>
      </c>
      <c r="B46" s="283">
        <f>B51+B47</f>
        <v>0</v>
      </c>
      <c r="C46" s="283">
        <v>0</v>
      </c>
      <c r="D46" s="283">
        <v>0</v>
      </c>
      <c r="E46" s="283">
        <v>0</v>
      </c>
      <c r="F46" s="283">
        <v>0</v>
      </c>
      <c r="G46" s="28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6.5" customHeight="1">
      <c r="A47" s="282" t="s">
        <v>39</v>
      </c>
      <c r="B47" s="283">
        <f>SUM(B48:B49)</f>
        <v>0</v>
      </c>
      <c r="C47" s="283">
        <v>0</v>
      </c>
      <c r="D47" s="283">
        <v>0</v>
      </c>
      <c r="E47" s="283">
        <v>0</v>
      </c>
      <c r="F47" s="283">
        <v>0</v>
      </c>
      <c r="G47" s="28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6.5" customHeight="1">
      <c r="A48" s="293" t="s">
        <v>40</v>
      </c>
      <c r="B48" s="283"/>
      <c r="C48" s="283"/>
      <c r="D48" s="283"/>
      <c r="E48" s="283"/>
      <c r="F48" s="283"/>
      <c r="G48" s="28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3.5" customHeight="1">
      <c r="A49" s="287" t="s">
        <v>15</v>
      </c>
      <c r="B49" s="283"/>
      <c r="C49" s="283"/>
      <c r="D49" s="283"/>
      <c r="E49" s="283"/>
      <c r="F49" s="283"/>
      <c r="G49" s="28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3.5" customHeight="1">
      <c r="A50" s="287" t="s">
        <v>16</v>
      </c>
      <c r="B50" s="283"/>
      <c r="C50" s="283"/>
      <c r="D50" s="283"/>
      <c r="E50" s="283"/>
      <c r="F50" s="283"/>
      <c r="G50" s="28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3.5" customHeight="1">
      <c r="A51" s="282" t="s">
        <v>41</v>
      </c>
      <c r="B51" s="283">
        <v>0</v>
      </c>
      <c r="C51" s="283">
        <v>0</v>
      </c>
      <c r="D51" s="283">
        <v>0</v>
      </c>
      <c r="E51" s="283">
        <v>0</v>
      </c>
      <c r="F51" s="283"/>
      <c r="G51" s="28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3.5" customHeight="1">
      <c r="A52" s="351" t="s">
        <v>416</v>
      </c>
      <c r="B52" s="352"/>
      <c r="C52" s="353"/>
      <c r="D52" s="353"/>
      <c r="E52" s="353"/>
      <c r="F52" s="353"/>
      <c r="G52" s="28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3.5" customHeight="1">
      <c r="A53" s="354" t="s">
        <v>422</v>
      </c>
      <c r="B53" s="355"/>
      <c r="C53" s="323"/>
      <c r="D53" s="323"/>
      <c r="E53" s="323"/>
      <c r="F53" s="323"/>
      <c r="G53" s="28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6.5" customHeight="1">
      <c r="A54" s="288" t="s">
        <v>42</v>
      </c>
      <c r="B54" s="283">
        <f>B26+B46</f>
        <v>1204058</v>
      </c>
      <c r="C54" s="283">
        <f>SUM(C27+C39)</f>
        <v>545242</v>
      </c>
      <c r="D54" s="283">
        <f>SUM(D27+D39)</f>
        <v>548433</v>
      </c>
      <c r="E54" s="283">
        <f>SUM(E27+E39)</f>
        <v>634162</v>
      </c>
      <c r="F54" s="283">
        <f>SUM(F27+F39)</f>
        <v>1251497</v>
      </c>
      <c r="G54" s="281">
        <f>F54/C54</f>
        <v>2.2953055707373973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6.5" customHeight="1">
      <c r="A55" s="294"/>
      <c r="B55" s="294"/>
      <c r="C55" s="294"/>
      <c r="D55" s="294"/>
      <c r="E55" s="294"/>
      <c r="F55" s="294"/>
      <c r="G55" s="29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5.75" customHeight="1">
      <c r="A56" s="205"/>
      <c r="B56" s="205"/>
      <c r="C56" s="205"/>
      <c r="D56" s="205"/>
      <c r="E56" s="205"/>
      <c r="F56" s="205"/>
      <c r="G56" s="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 customHeight="1">
      <c r="A57" s="8"/>
      <c r="B57" s="8"/>
      <c r="C57" s="8"/>
      <c r="D57" s="8"/>
      <c r="E57" s="8"/>
      <c r="F57" s="8"/>
      <c r="G57" s="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5.75" customHeight="1">
      <c r="A58" s="8"/>
      <c r="B58" s="8"/>
      <c r="C58" s="8"/>
      <c r="D58" s="8"/>
      <c r="E58" s="8"/>
      <c r="F58" s="8"/>
      <c r="G58" s="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5.75" customHeight="1">
      <c r="A59" s="8"/>
      <c r="B59" s="8"/>
      <c r="C59" s="8"/>
      <c r="D59" s="8"/>
      <c r="E59" s="8"/>
      <c r="F59" s="8"/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5.75" customHeight="1">
      <c r="A60" s="8"/>
      <c r="B60" s="8"/>
      <c r="C60" s="8"/>
      <c r="D60" s="8"/>
      <c r="E60" s="8"/>
      <c r="F60" s="8"/>
      <c r="G60" s="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5.75" customHeight="1">
      <c r="A61" s="8"/>
      <c r="B61" s="8"/>
      <c r="C61" s="8"/>
      <c r="D61" s="8"/>
      <c r="E61" s="8"/>
      <c r="F61" s="8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5.75" customHeight="1">
      <c r="A62" s="8"/>
      <c r="B62" s="8"/>
      <c r="C62" s="8"/>
      <c r="D62" s="8"/>
      <c r="E62" s="8"/>
      <c r="F62" s="8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5.75" customHeight="1">
      <c r="A63" s="8"/>
      <c r="B63" s="8"/>
      <c r="C63" s="8"/>
      <c r="D63" s="8"/>
      <c r="E63" s="8"/>
      <c r="F63" s="8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5.75" customHeight="1">
      <c r="A64" s="8"/>
      <c r="B64" s="8"/>
      <c r="C64" s="8"/>
      <c r="D64" s="8"/>
      <c r="E64" s="8"/>
      <c r="F64" s="8"/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5.75" customHeight="1">
      <c r="A65" s="8"/>
      <c r="B65" s="8"/>
      <c r="C65" s="8"/>
      <c r="D65" s="8"/>
      <c r="E65" s="8"/>
      <c r="F65" s="8"/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5.75" customHeight="1">
      <c r="A66" s="8"/>
      <c r="B66" s="8"/>
      <c r="C66" s="8"/>
      <c r="D66" s="8"/>
      <c r="E66" s="8"/>
      <c r="F66" s="8"/>
      <c r="G66" s="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5.75" customHeight="1">
      <c r="A67" s="8"/>
      <c r="B67" s="8"/>
      <c r="C67" s="8"/>
      <c r="D67" s="8"/>
      <c r="E67" s="8"/>
      <c r="F67" s="8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 customHeight="1">
      <c r="A68" s="8"/>
      <c r="B68" s="8"/>
      <c r="C68" s="8"/>
      <c r="D68" s="8"/>
      <c r="E68" s="8"/>
      <c r="F68" s="8"/>
      <c r="G68" s="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5.75" customHeight="1">
      <c r="A69" s="8"/>
      <c r="B69" s="8"/>
      <c r="C69" s="8"/>
      <c r="D69" s="8"/>
      <c r="E69" s="8"/>
      <c r="F69" s="8"/>
      <c r="G69" s="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5.75" customHeight="1">
      <c r="A70" s="8"/>
      <c r="B70" s="8"/>
      <c r="C70" s="8"/>
      <c r="D70" s="8"/>
      <c r="E70" s="8"/>
      <c r="F70" s="8"/>
      <c r="G70" s="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5.75" customHeight="1">
      <c r="A71" s="8"/>
      <c r="B71" s="8"/>
      <c r="C71" s="8"/>
      <c r="D71" s="8"/>
      <c r="E71" s="8"/>
      <c r="F71" s="8"/>
      <c r="G71" s="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5.75" customHeight="1">
      <c r="A72" s="8"/>
      <c r="B72" s="8"/>
      <c r="C72" s="8"/>
      <c r="D72" s="8"/>
      <c r="E72" s="8"/>
      <c r="F72" s="8"/>
      <c r="G72" s="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.75" customHeight="1">
      <c r="A73" s="8"/>
      <c r="B73" s="8"/>
      <c r="C73" s="8"/>
      <c r="D73" s="8"/>
      <c r="E73" s="8"/>
      <c r="F73" s="8"/>
      <c r="G73" s="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 customHeight="1">
      <c r="A74" s="8"/>
      <c r="B74" s="8"/>
      <c r="C74" s="8"/>
      <c r="D74" s="8"/>
      <c r="E74" s="8"/>
      <c r="F74" s="8"/>
      <c r="G74" s="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.75" customHeight="1">
      <c r="A75" s="8"/>
      <c r="B75" s="8"/>
      <c r="C75" s="8"/>
      <c r="D75" s="8"/>
      <c r="E75" s="8"/>
      <c r="F75" s="8"/>
      <c r="G75" s="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.75" customHeight="1">
      <c r="A76" s="8"/>
      <c r="B76" s="8"/>
      <c r="C76" s="8"/>
      <c r="D76" s="8"/>
      <c r="E76" s="8"/>
      <c r="F76" s="8"/>
      <c r="G76" s="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.75" customHeight="1">
      <c r="A77" s="8"/>
      <c r="B77" s="8"/>
      <c r="C77" s="8"/>
      <c r="D77" s="8"/>
      <c r="E77" s="8"/>
      <c r="F77" s="8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.75" customHeight="1">
      <c r="A78" s="8"/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.75" customHeight="1">
      <c r="A79" s="8"/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 customHeight="1">
      <c r="A80" s="8"/>
      <c r="B80" s="8"/>
      <c r="C80" s="8"/>
      <c r="D80" s="8"/>
      <c r="E80" s="8"/>
      <c r="F80" s="8"/>
      <c r="G80" s="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.75" customHeight="1">
      <c r="A81" s="8"/>
      <c r="B81" s="8"/>
      <c r="C81" s="8"/>
      <c r="D81" s="8"/>
      <c r="E81" s="8"/>
      <c r="F81" s="8"/>
      <c r="G81" s="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.75" customHeight="1">
      <c r="A82" s="8"/>
      <c r="B82" s="8"/>
      <c r="C82" s="8"/>
      <c r="D82" s="8"/>
      <c r="E82" s="8"/>
      <c r="F82" s="8"/>
      <c r="G82" s="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 customHeight="1">
      <c r="A83" s="8"/>
      <c r="B83" s="8"/>
      <c r="C83" s="8"/>
      <c r="D83" s="8"/>
      <c r="E83" s="8"/>
      <c r="F83" s="8"/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.75" customHeight="1">
      <c r="A84" s="8"/>
      <c r="B84" s="8"/>
      <c r="C84" s="8"/>
      <c r="D84" s="8"/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.75" customHeight="1">
      <c r="A85" s="8"/>
      <c r="B85" s="8"/>
      <c r="C85" s="8"/>
      <c r="D85" s="8"/>
      <c r="E85" s="8"/>
      <c r="F85" s="8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customHeight="1">
      <c r="A86" s="8"/>
      <c r="B86" s="8"/>
      <c r="C86" s="8"/>
      <c r="D86" s="8"/>
      <c r="E86" s="8"/>
      <c r="F86" s="8"/>
      <c r="G86" s="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 customHeight="1">
      <c r="A87" s="8"/>
      <c r="B87" s="8"/>
      <c r="C87" s="8"/>
      <c r="D87" s="8"/>
      <c r="E87" s="8"/>
      <c r="F87" s="8"/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 customHeight="1">
      <c r="A88" s="8"/>
      <c r="B88" s="8"/>
      <c r="C88" s="8"/>
      <c r="D88" s="8"/>
      <c r="E88" s="8"/>
      <c r="F88" s="8"/>
      <c r="G88" s="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customHeight="1">
      <c r="A89" s="8"/>
      <c r="B89" s="8"/>
      <c r="C89" s="8"/>
      <c r="D89" s="8"/>
      <c r="E89" s="8"/>
      <c r="F89" s="8"/>
      <c r="G89" s="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 customHeight="1">
      <c r="A90" s="8"/>
      <c r="B90" s="8"/>
      <c r="C90" s="8"/>
      <c r="D90" s="8"/>
      <c r="E90" s="8"/>
      <c r="F90" s="8"/>
      <c r="G90" s="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 customHeight="1">
      <c r="A91" s="8"/>
      <c r="B91" s="8"/>
      <c r="C91" s="8"/>
      <c r="D91" s="8"/>
      <c r="E91" s="8"/>
      <c r="F91" s="8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customHeight="1">
      <c r="A92" s="8"/>
      <c r="B92" s="8"/>
      <c r="C92" s="8"/>
      <c r="D92" s="8"/>
      <c r="E92" s="8"/>
      <c r="F92" s="8"/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 customHeight="1">
      <c r="A93" s="8"/>
      <c r="B93" s="8"/>
      <c r="C93" s="8"/>
      <c r="D93" s="8"/>
      <c r="E93" s="8"/>
      <c r="F93" s="8"/>
      <c r="G93" s="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.75" customHeight="1">
      <c r="A94" s="8"/>
      <c r="B94" s="8"/>
      <c r="C94" s="8"/>
      <c r="D94" s="8"/>
      <c r="E94" s="8"/>
      <c r="F94" s="8"/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 customHeight="1">
      <c r="A95" s="8"/>
      <c r="B95" s="8"/>
      <c r="C95" s="8"/>
      <c r="D95" s="8"/>
      <c r="E95" s="8"/>
      <c r="F95" s="8"/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.75" customHeight="1">
      <c r="A96" s="8"/>
      <c r="B96" s="8"/>
      <c r="C96" s="8"/>
      <c r="D96" s="8"/>
      <c r="E96" s="8"/>
      <c r="F96" s="8"/>
      <c r="G96" s="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.75" customHeight="1">
      <c r="A97" s="8"/>
      <c r="B97" s="8"/>
      <c r="C97" s="8"/>
      <c r="D97" s="8"/>
      <c r="E97" s="8"/>
      <c r="F97" s="8"/>
      <c r="G97" s="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 customHeight="1">
      <c r="A98" s="8"/>
      <c r="B98" s="8"/>
      <c r="C98" s="8"/>
      <c r="D98" s="8"/>
      <c r="E98" s="8"/>
      <c r="F98" s="8"/>
      <c r="G98" s="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.75" customHeight="1">
      <c r="A99" s="8"/>
      <c r="B99" s="8"/>
      <c r="C99" s="8"/>
      <c r="D99" s="8"/>
      <c r="E99" s="8"/>
      <c r="F99" s="8"/>
      <c r="G99" s="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.75" customHeight="1">
      <c r="A100" s="8"/>
      <c r="B100" s="8"/>
      <c r="C100" s="8"/>
      <c r="D100" s="8"/>
      <c r="E100" s="8"/>
      <c r="F100" s="8"/>
      <c r="G100" s="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 customHeight="1">
      <c r="A101" s="8"/>
      <c r="B101" s="8"/>
      <c r="C101" s="8"/>
      <c r="D101" s="8"/>
      <c r="E101" s="8"/>
      <c r="F101" s="8"/>
      <c r="G101" s="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.75" customHeight="1">
      <c r="A102" s="8"/>
      <c r="B102" s="8"/>
      <c r="C102" s="8"/>
      <c r="D102" s="8"/>
      <c r="E102" s="8"/>
      <c r="F102" s="8"/>
      <c r="G102" s="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.75" customHeight="1">
      <c r="A103" s="8"/>
      <c r="B103" s="8"/>
      <c r="C103" s="8"/>
      <c r="D103" s="8"/>
      <c r="E103" s="8"/>
      <c r="F103" s="8"/>
      <c r="G103" s="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 customHeight="1">
      <c r="A104" s="8"/>
      <c r="B104" s="8"/>
      <c r="C104" s="8"/>
      <c r="D104" s="8"/>
      <c r="E104" s="8"/>
      <c r="F104" s="8"/>
      <c r="G104" s="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.75" customHeight="1">
      <c r="A105" s="8"/>
      <c r="B105" s="8"/>
      <c r="C105" s="8"/>
      <c r="D105" s="8"/>
      <c r="E105" s="8"/>
      <c r="F105" s="8"/>
      <c r="G105" s="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.75" customHeight="1">
      <c r="A106" s="8"/>
      <c r="B106" s="8"/>
      <c r="C106" s="8"/>
      <c r="D106" s="8"/>
      <c r="E106" s="8"/>
      <c r="F106" s="8"/>
      <c r="G106" s="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5.75" customHeight="1">
      <c r="A107" s="8"/>
      <c r="B107" s="8"/>
      <c r="C107" s="8"/>
      <c r="D107" s="8"/>
      <c r="E107" s="8"/>
      <c r="F107" s="8"/>
      <c r="G107" s="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.75" customHeight="1">
      <c r="A108" s="8"/>
      <c r="B108" s="8"/>
      <c r="C108" s="8"/>
      <c r="D108" s="8"/>
      <c r="E108" s="8"/>
      <c r="F108" s="8"/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5.75" customHeight="1">
      <c r="A109" s="8"/>
      <c r="B109" s="8"/>
      <c r="C109" s="8"/>
      <c r="D109" s="8"/>
      <c r="E109" s="8"/>
      <c r="F109" s="8"/>
      <c r="G109" s="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5.75" customHeight="1">
      <c r="A110" s="8"/>
      <c r="B110" s="8"/>
      <c r="C110" s="8"/>
      <c r="D110" s="8"/>
      <c r="E110" s="8"/>
      <c r="F110" s="8"/>
      <c r="G110" s="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5.75" customHeight="1">
      <c r="A111" s="8"/>
      <c r="B111" s="8"/>
      <c r="C111" s="8"/>
      <c r="D111" s="8"/>
      <c r="E111" s="8"/>
      <c r="F111" s="8"/>
      <c r="G111" s="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5.75" customHeight="1">
      <c r="A112" s="8"/>
      <c r="B112" s="8"/>
      <c r="C112" s="8"/>
      <c r="D112" s="8"/>
      <c r="E112" s="8"/>
      <c r="F112" s="8"/>
      <c r="G112" s="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5.75" customHeight="1">
      <c r="A113" s="8"/>
      <c r="B113" s="8"/>
      <c r="C113" s="8"/>
      <c r="D113" s="8"/>
      <c r="E113" s="8"/>
      <c r="F113" s="8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5.75" customHeight="1">
      <c r="A114" s="8"/>
      <c r="B114" s="8"/>
      <c r="C114" s="8"/>
      <c r="D114" s="8"/>
      <c r="E114" s="8"/>
      <c r="F114" s="8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5.75" customHeight="1">
      <c r="A115" s="8"/>
      <c r="B115" s="8"/>
      <c r="C115" s="8"/>
      <c r="D115" s="8"/>
      <c r="E115" s="8"/>
      <c r="F115" s="8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5.75" customHeight="1">
      <c r="A116" s="8"/>
      <c r="B116" s="8"/>
      <c r="C116" s="8"/>
      <c r="D116" s="8"/>
      <c r="E116" s="8"/>
      <c r="F116" s="8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5.75" customHeight="1">
      <c r="A117" s="8"/>
      <c r="B117" s="8"/>
      <c r="C117" s="8"/>
      <c r="D117" s="8"/>
      <c r="E117" s="8"/>
      <c r="F117" s="8"/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5.75" customHeight="1">
      <c r="A118" s="8"/>
      <c r="B118" s="8"/>
      <c r="C118" s="8"/>
      <c r="D118" s="8"/>
      <c r="E118" s="8"/>
      <c r="F118" s="8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5.75" customHeight="1">
      <c r="A119" s="8"/>
      <c r="B119" s="8"/>
      <c r="C119" s="8"/>
      <c r="D119" s="8"/>
      <c r="E119" s="8"/>
      <c r="F119" s="8"/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5.75" customHeight="1">
      <c r="A120" s="8"/>
      <c r="B120" s="8"/>
      <c r="C120" s="8"/>
      <c r="D120" s="8"/>
      <c r="E120" s="8"/>
      <c r="F120" s="8"/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5.75" customHeight="1">
      <c r="A121" s="8"/>
      <c r="B121" s="8"/>
      <c r="C121" s="8"/>
      <c r="D121" s="8"/>
      <c r="E121" s="8"/>
      <c r="F121" s="8"/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5.75" customHeight="1">
      <c r="A122" s="8"/>
      <c r="B122" s="8"/>
      <c r="C122" s="8"/>
      <c r="D122" s="8"/>
      <c r="E122" s="8"/>
      <c r="F122" s="8"/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5.75" customHeight="1">
      <c r="A123" s="8"/>
      <c r="B123" s="8"/>
      <c r="C123" s="8"/>
      <c r="D123" s="8"/>
      <c r="E123" s="8"/>
      <c r="F123" s="8"/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5.75" customHeight="1">
      <c r="A124" s="8"/>
      <c r="B124" s="8"/>
      <c r="C124" s="8"/>
      <c r="D124" s="8"/>
      <c r="E124" s="8"/>
      <c r="F124" s="8"/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5.75" customHeight="1">
      <c r="A125" s="8"/>
      <c r="B125" s="8"/>
      <c r="C125" s="8"/>
      <c r="D125" s="8"/>
      <c r="E125" s="8"/>
      <c r="F125" s="8"/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 customHeight="1">
      <c r="A126" s="8"/>
      <c r="B126" s="8"/>
      <c r="C126" s="8"/>
      <c r="D126" s="8"/>
      <c r="E126" s="8"/>
      <c r="F126" s="8"/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5.75" customHeight="1">
      <c r="A127" s="8"/>
      <c r="B127" s="8"/>
      <c r="C127" s="8"/>
      <c r="D127" s="8"/>
      <c r="E127" s="8"/>
      <c r="F127" s="8"/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5.75" customHeight="1">
      <c r="A128" s="8"/>
      <c r="B128" s="8"/>
      <c r="C128" s="8"/>
      <c r="D128" s="8"/>
      <c r="E128" s="8"/>
      <c r="F128" s="8"/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5.75" customHeight="1">
      <c r="A129" s="8"/>
      <c r="B129" s="8"/>
      <c r="C129" s="8"/>
      <c r="D129" s="8"/>
      <c r="E129" s="8"/>
      <c r="F129" s="8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5.75" customHeight="1">
      <c r="A130" s="8"/>
      <c r="B130" s="8"/>
      <c r="C130" s="8"/>
      <c r="D130" s="8"/>
      <c r="E130" s="8"/>
      <c r="F130" s="8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5.75" customHeight="1">
      <c r="A131" s="8"/>
      <c r="B131" s="8"/>
      <c r="C131" s="8"/>
      <c r="D131" s="8"/>
      <c r="E131" s="8"/>
      <c r="F131" s="8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5.75" customHeight="1">
      <c r="A132" s="8"/>
      <c r="B132" s="8"/>
      <c r="C132" s="8"/>
      <c r="D132" s="8"/>
      <c r="E132" s="8"/>
      <c r="F132" s="8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5.75" customHeight="1">
      <c r="A133" s="8"/>
      <c r="B133" s="8"/>
      <c r="C133" s="8"/>
      <c r="D133" s="8"/>
      <c r="E133" s="8"/>
      <c r="F133" s="8"/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5.75" customHeight="1">
      <c r="A134" s="8"/>
      <c r="B134" s="8"/>
      <c r="C134" s="8"/>
      <c r="D134" s="8"/>
      <c r="E134" s="8"/>
      <c r="F134" s="8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5.75" customHeight="1">
      <c r="A135" s="8"/>
      <c r="B135" s="8"/>
      <c r="C135" s="8"/>
      <c r="D135" s="8"/>
      <c r="E135" s="8"/>
      <c r="F135" s="8"/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5.75" customHeight="1">
      <c r="A136" s="8"/>
      <c r="B136" s="8"/>
      <c r="C136" s="8"/>
      <c r="D136" s="8"/>
      <c r="E136" s="8"/>
      <c r="F136" s="8"/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5.75" customHeight="1">
      <c r="A137" s="8"/>
      <c r="B137" s="8"/>
      <c r="C137" s="8"/>
      <c r="D137" s="8"/>
      <c r="E137" s="8"/>
      <c r="F137" s="8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5.75" customHeight="1">
      <c r="A138" s="8"/>
      <c r="B138" s="8"/>
      <c r="C138" s="8"/>
      <c r="D138" s="8"/>
      <c r="E138" s="8"/>
      <c r="F138" s="8"/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5.75" customHeight="1">
      <c r="A139" s="8"/>
      <c r="B139" s="8"/>
      <c r="C139" s="8"/>
      <c r="D139" s="8"/>
      <c r="E139" s="8"/>
      <c r="F139" s="8"/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5.75" customHeight="1">
      <c r="A140" s="8"/>
      <c r="B140" s="8"/>
      <c r="C140" s="8"/>
      <c r="D140" s="8"/>
      <c r="E140" s="8"/>
      <c r="F140" s="8"/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5.75" customHeight="1">
      <c r="A141" s="8"/>
      <c r="B141" s="8"/>
      <c r="C141" s="8"/>
      <c r="D141" s="8"/>
      <c r="E141" s="8"/>
      <c r="F141" s="8"/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5.75" customHeight="1">
      <c r="A142" s="8"/>
      <c r="B142" s="8"/>
      <c r="C142" s="8"/>
      <c r="D142" s="8"/>
      <c r="E142" s="8"/>
      <c r="F142" s="8"/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5.75" customHeight="1">
      <c r="A143" s="8"/>
      <c r="B143" s="8"/>
      <c r="C143" s="8"/>
      <c r="D143" s="8"/>
      <c r="E143" s="8"/>
      <c r="F143" s="8"/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5.75" customHeight="1">
      <c r="A144" s="8"/>
      <c r="B144" s="8"/>
      <c r="C144" s="8"/>
      <c r="D144" s="8"/>
      <c r="E144" s="8"/>
      <c r="F144" s="8"/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5.75" customHeight="1">
      <c r="A145" s="8"/>
      <c r="B145" s="8"/>
      <c r="C145" s="8"/>
      <c r="D145" s="8"/>
      <c r="E145" s="8"/>
      <c r="F145" s="8"/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5.75" customHeight="1">
      <c r="A146" s="8"/>
      <c r="B146" s="8"/>
      <c r="C146" s="8"/>
      <c r="D146" s="8"/>
      <c r="E146" s="8"/>
      <c r="F146" s="8"/>
      <c r="G146" s="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5.75" customHeight="1">
      <c r="A147" s="8"/>
      <c r="B147" s="8"/>
      <c r="C147" s="8"/>
      <c r="D147" s="8"/>
      <c r="E147" s="8"/>
      <c r="F147" s="8"/>
      <c r="G147" s="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5.75" customHeight="1">
      <c r="A148" s="8"/>
      <c r="B148" s="8"/>
      <c r="C148" s="8"/>
      <c r="D148" s="8"/>
      <c r="E148" s="8"/>
      <c r="F148" s="8"/>
      <c r="G148" s="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5.75" customHeight="1">
      <c r="A149" s="8"/>
      <c r="B149" s="8"/>
      <c r="C149" s="8"/>
      <c r="D149" s="8"/>
      <c r="E149" s="8"/>
      <c r="F149" s="8"/>
      <c r="G149" s="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5.75" customHeight="1">
      <c r="A150" s="8"/>
      <c r="B150" s="8"/>
      <c r="C150" s="8"/>
      <c r="D150" s="8"/>
      <c r="E150" s="8"/>
      <c r="F150" s="8"/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5.75" customHeight="1">
      <c r="A151" s="8"/>
      <c r="B151" s="8"/>
      <c r="C151" s="8"/>
      <c r="D151" s="8"/>
      <c r="E151" s="8"/>
      <c r="F151" s="8"/>
      <c r="G151" s="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5.75" customHeight="1">
      <c r="A152" s="8"/>
      <c r="B152" s="8"/>
      <c r="C152" s="8"/>
      <c r="D152" s="8"/>
      <c r="E152" s="8"/>
      <c r="F152" s="8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5.75" customHeight="1">
      <c r="A153" s="8"/>
      <c r="B153" s="8"/>
      <c r="C153" s="8"/>
      <c r="D153" s="8"/>
      <c r="E153" s="8"/>
      <c r="F153" s="8"/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5.75" customHeight="1">
      <c r="A154" s="8"/>
      <c r="B154" s="8"/>
      <c r="C154" s="8"/>
      <c r="D154" s="8"/>
      <c r="E154" s="8"/>
      <c r="F154" s="8"/>
      <c r="G154" s="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5.75" customHeight="1">
      <c r="A155" s="8"/>
      <c r="B155" s="8"/>
      <c r="C155" s="8"/>
      <c r="D155" s="8"/>
      <c r="E155" s="8"/>
      <c r="F155" s="8"/>
      <c r="G155" s="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5.75" customHeight="1">
      <c r="A156" s="8"/>
      <c r="B156" s="8"/>
      <c r="C156" s="8"/>
      <c r="D156" s="8"/>
      <c r="E156" s="8"/>
      <c r="F156" s="8"/>
      <c r="G156" s="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5.75" customHeight="1">
      <c r="A157" s="8"/>
      <c r="B157" s="8"/>
      <c r="C157" s="8"/>
      <c r="D157" s="8"/>
      <c r="E157" s="8"/>
      <c r="F157" s="8"/>
      <c r="G157" s="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5.75" customHeight="1">
      <c r="A158" s="8"/>
      <c r="B158" s="8"/>
      <c r="C158" s="8"/>
      <c r="D158" s="8"/>
      <c r="E158" s="8"/>
      <c r="F158" s="8"/>
      <c r="G158" s="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5.75" customHeight="1">
      <c r="A159" s="8"/>
      <c r="B159" s="8"/>
      <c r="C159" s="8"/>
      <c r="D159" s="8"/>
      <c r="E159" s="8"/>
      <c r="F159" s="8"/>
      <c r="G159" s="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5.75" customHeight="1">
      <c r="A160" s="8"/>
      <c r="B160" s="8"/>
      <c r="C160" s="8"/>
      <c r="D160" s="8"/>
      <c r="E160" s="8"/>
      <c r="F160" s="8"/>
      <c r="G160" s="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5.75" customHeight="1">
      <c r="A161" s="8"/>
      <c r="B161" s="8"/>
      <c r="C161" s="8"/>
      <c r="D161" s="8"/>
      <c r="E161" s="8"/>
      <c r="F161" s="8"/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5.75" customHeight="1">
      <c r="A162" s="8"/>
      <c r="B162" s="8"/>
      <c r="C162" s="8"/>
      <c r="D162" s="8"/>
      <c r="E162" s="8"/>
      <c r="F162" s="8"/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5.75" customHeight="1">
      <c r="A163" s="8"/>
      <c r="B163" s="8"/>
      <c r="C163" s="8"/>
      <c r="D163" s="8"/>
      <c r="E163" s="8"/>
      <c r="F163" s="8"/>
      <c r="G163" s="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5.75" customHeight="1">
      <c r="A164" s="8"/>
      <c r="B164" s="8"/>
      <c r="C164" s="8"/>
      <c r="D164" s="8"/>
      <c r="E164" s="8"/>
      <c r="F164" s="8"/>
      <c r="G164" s="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5.75" customHeight="1">
      <c r="A165" s="8"/>
      <c r="B165" s="8"/>
      <c r="C165" s="8"/>
      <c r="D165" s="8"/>
      <c r="E165" s="8"/>
      <c r="F165" s="8"/>
      <c r="G165" s="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5.75" customHeight="1">
      <c r="A166" s="8"/>
      <c r="B166" s="8"/>
      <c r="C166" s="8"/>
      <c r="D166" s="8"/>
      <c r="E166" s="8"/>
      <c r="F166" s="8"/>
      <c r="G166" s="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5.75" customHeight="1">
      <c r="A167" s="8"/>
      <c r="B167" s="8"/>
      <c r="C167" s="8"/>
      <c r="D167" s="8"/>
      <c r="E167" s="8"/>
      <c r="F167" s="8"/>
      <c r="G167" s="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5.75" customHeight="1">
      <c r="A168" s="8"/>
      <c r="B168" s="8"/>
      <c r="C168" s="8"/>
      <c r="D168" s="8"/>
      <c r="E168" s="8"/>
      <c r="F168" s="8"/>
      <c r="G168" s="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5.75" customHeight="1">
      <c r="A169" s="8"/>
      <c r="B169" s="8"/>
      <c r="C169" s="8"/>
      <c r="D169" s="8"/>
      <c r="E169" s="8"/>
      <c r="F169" s="8"/>
      <c r="G169" s="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5.75" customHeight="1">
      <c r="A170" s="8"/>
      <c r="B170" s="8"/>
      <c r="C170" s="8"/>
      <c r="D170" s="8"/>
      <c r="E170" s="8"/>
      <c r="F170" s="8"/>
      <c r="G170" s="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5.75" customHeight="1">
      <c r="A171" s="8"/>
      <c r="B171" s="8"/>
      <c r="C171" s="8"/>
      <c r="D171" s="8"/>
      <c r="E171" s="8"/>
      <c r="F171" s="8"/>
      <c r="G171" s="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5.75" customHeight="1">
      <c r="A172" s="8"/>
      <c r="B172" s="8"/>
      <c r="C172" s="8"/>
      <c r="D172" s="8"/>
      <c r="E172" s="8"/>
      <c r="F172" s="8"/>
      <c r="G172" s="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5.75" customHeight="1">
      <c r="A173" s="8"/>
      <c r="B173" s="8"/>
      <c r="C173" s="8"/>
      <c r="D173" s="8"/>
      <c r="E173" s="8"/>
      <c r="F173" s="8"/>
      <c r="G173" s="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5.75" customHeight="1">
      <c r="A174" s="8"/>
      <c r="B174" s="8"/>
      <c r="C174" s="8"/>
      <c r="D174" s="8"/>
      <c r="E174" s="8"/>
      <c r="F174" s="8"/>
      <c r="G174" s="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5.75" customHeight="1">
      <c r="A175" s="8"/>
      <c r="B175" s="8"/>
      <c r="C175" s="8"/>
      <c r="D175" s="8"/>
      <c r="E175" s="8"/>
      <c r="F175" s="8"/>
      <c r="G175" s="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5.75" customHeight="1">
      <c r="A176" s="8"/>
      <c r="B176" s="8"/>
      <c r="C176" s="8"/>
      <c r="D176" s="8"/>
      <c r="E176" s="8"/>
      <c r="F176" s="8"/>
      <c r="G176" s="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5.75" customHeight="1">
      <c r="A177" s="8"/>
      <c r="B177" s="8"/>
      <c r="C177" s="8"/>
      <c r="D177" s="8"/>
      <c r="E177" s="8"/>
      <c r="F177" s="8"/>
      <c r="G177" s="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5.75" customHeight="1">
      <c r="A178" s="8"/>
      <c r="B178" s="8"/>
      <c r="C178" s="8"/>
      <c r="D178" s="8"/>
      <c r="E178" s="8"/>
      <c r="F178" s="8"/>
      <c r="G178" s="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5.75" customHeight="1">
      <c r="A179" s="8"/>
      <c r="B179" s="8"/>
      <c r="C179" s="8"/>
      <c r="D179" s="8"/>
      <c r="E179" s="8"/>
      <c r="F179" s="8"/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5.75" customHeight="1">
      <c r="A180" s="8"/>
      <c r="B180" s="8"/>
      <c r="C180" s="8"/>
      <c r="D180" s="8"/>
      <c r="E180" s="8"/>
      <c r="F180" s="8"/>
      <c r="G180" s="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5.75" customHeight="1">
      <c r="A181" s="8"/>
      <c r="B181" s="8"/>
      <c r="C181" s="8"/>
      <c r="D181" s="8"/>
      <c r="E181" s="8"/>
      <c r="F181" s="8"/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5.75" customHeight="1">
      <c r="A182" s="8"/>
      <c r="B182" s="8"/>
      <c r="C182" s="8"/>
      <c r="D182" s="8"/>
      <c r="E182" s="8"/>
      <c r="F182" s="8"/>
      <c r="G182" s="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8:48" ht="15.75" customHeight="1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</sheetData>
  <sheetProtection selectLockedCells="1" selectUnlockedCells="1"/>
  <mergeCells count="2">
    <mergeCell ref="A2:M2"/>
    <mergeCell ref="A1:N1"/>
  </mergeCells>
  <printOptions/>
  <pageMargins left="0.7874015748031497" right="0" top="0.9448818897637796" bottom="0.15748031496062992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SheetLayoutView="100" zoomScalePageLayoutView="0" workbookViewId="0" topLeftCell="A72">
      <selection activeCell="G106" sqref="G106"/>
    </sheetView>
  </sheetViews>
  <sheetFormatPr defaultColWidth="9.00390625" defaultRowHeight="12.75"/>
  <cols>
    <col min="1" max="1" width="63.125" style="0" customWidth="1"/>
    <col min="2" max="2" width="0" style="9" hidden="1" customWidth="1"/>
    <col min="3" max="3" width="13.125" style="0" customWidth="1"/>
    <col min="4" max="4" width="9.625" style="0" customWidth="1"/>
    <col min="5" max="5" width="10.625" style="0" bestFit="1" customWidth="1"/>
    <col min="6" max="6" width="10.375" style="0" customWidth="1"/>
    <col min="7" max="7" width="11.25390625" style="5" bestFit="1" customWidth="1"/>
    <col min="8" max="8" width="0.12890625" style="0" hidden="1" customWidth="1"/>
    <col min="9" max="14" width="9.125" style="0" hidden="1" customWidth="1"/>
  </cols>
  <sheetData>
    <row r="1" spans="1:14" ht="12.75">
      <c r="A1" s="403" t="s">
        <v>517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3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ht="6" customHeight="1" hidden="1">
      <c r="A3" s="10" t="s">
        <v>43</v>
      </c>
    </row>
    <row r="4" spans="1:3" ht="19.5" customHeight="1">
      <c r="A4" s="405" t="s">
        <v>185</v>
      </c>
      <c r="B4" s="405"/>
      <c r="C4" s="405"/>
    </row>
    <row r="5" spans="1:3" ht="19.5" customHeight="1">
      <c r="A5" s="405" t="s">
        <v>441</v>
      </c>
      <c r="B5" s="405"/>
      <c r="C5" s="405"/>
    </row>
    <row r="6" spans="1:7" ht="21" customHeight="1">
      <c r="A6" s="3"/>
      <c r="C6" s="406" t="s">
        <v>0</v>
      </c>
      <c r="D6" s="407"/>
      <c r="E6" s="407"/>
      <c r="F6" s="407"/>
      <c r="G6" s="407"/>
    </row>
    <row r="7" spans="1:8" ht="54.75" customHeight="1">
      <c r="A7" s="11" t="s">
        <v>44</v>
      </c>
      <c r="B7" s="11" t="s">
        <v>1</v>
      </c>
      <c r="C7" s="72" t="s">
        <v>413</v>
      </c>
      <c r="D7" s="72" t="s">
        <v>443</v>
      </c>
      <c r="E7" s="72" t="s">
        <v>431</v>
      </c>
      <c r="F7" s="72" t="s">
        <v>497</v>
      </c>
      <c r="G7" s="72" t="s">
        <v>448</v>
      </c>
      <c r="H7" s="12"/>
    </row>
    <row r="8" spans="1:12" ht="13.5" customHeight="1">
      <c r="A8" s="13" t="s">
        <v>45</v>
      </c>
      <c r="B8" s="14" t="e">
        <f>B9+B34+B49+B60</f>
        <v>#REF!</v>
      </c>
      <c r="C8" s="14"/>
      <c r="D8" s="14"/>
      <c r="E8" s="14"/>
      <c r="F8" s="14"/>
      <c r="G8" s="357"/>
      <c r="H8" s="15"/>
      <c r="I8" s="16"/>
      <c r="J8" s="16"/>
      <c r="K8" s="16"/>
      <c r="L8" s="16"/>
    </row>
    <row r="9" spans="1:12" ht="13.5" customHeight="1">
      <c r="A9" s="17" t="s">
        <v>46</v>
      </c>
      <c r="B9" s="14" t="e">
        <f>B10+B28</f>
        <v>#REF!</v>
      </c>
      <c r="C9" s="14">
        <f>C10+C28</f>
        <v>292503</v>
      </c>
      <c r="D9" s="14">
        <f>D10+D28</f>
        <v>295694</v>
      </c>
      <c r="E9" s="14">
        <f>E10+E28</f>
        <v>341282</v>
      </c>
      <c r="F9" s="14">
        <f>SUM(F10+F28)</f>
        <v>306412</v>
      </c>
      <c r="G9" s="358">
        <f>F9/C9</f>
        <v>1.0475516490429158</v>
      </c>
      <c r="H9" s="18" t="s">
        <v>312</v>
      </c>
      <c r="I9" s="16"/>
      <c r="J9" s="16"/>
      <c r="K9" s="16"/>
      <c r="L9" s="16"/>
    </row>
    <row r="10" spans="1:12" s="177" customFormat="1" ht="13.5" customHeight="1">
      <c r="A10" s="173" t="s">
        <v>47</v>
      </c>
      <c r="B10" s="174" t="e">
        <f>B11+B23+B24+B25+B26+#REF!</f>
        <v>#REF!</v>
      </c>
      <c r="C10" s="174">
        <f>SUM(C26+C25+C24+C23+C11)</f>
        <v>239534</v>
      </c>
      <c r="D10" s="174">
        <f>SUM(D26+D25+D24+D23+D11)</f>
        <v>240534</v>
      </c>
      <c r="E10" s="174">
        <v>271282</v>
      </c>
      <c r="F10" s="174">
        <v>242755</v>
      </c>
      <c r="G10" s="358">
        <f aca="true" t="shared" si="0" ref="G10:G74">F10/C10</f>
        <v>1.0134469428139639</v>
      </c>
      <c r="H10" s="175" t="s">
        <v>311</v>
      </c>
      <c r="I10" s="176"/>
      <c r="J10" s="176"/>
      <c r="K10" s="176"/>
      <c r="L10" s="176"/>
    </row>
    <row r="11" spans="1:12" s="169" customFormat="1" ht="13.5" customHeight="1">
      <c r="A11" s="166" t="s">
        <v>48</v>
      </c>
      <c r="B11" s="28">
        <f>B12+B13+B18+B19+B20+B22</f>
        <v>290009</v>
      </c>
      <c r="C11" s="28">
        <v>65118</v>
      </c>
      <c r="D11" s="28">
        <v>65118</v>
      </c>
      <c r="E11" s="363">
        <v>66232</v>
      </c>
      <c r="F11" s="28">
        <v>67232</v>
      </c>
      <c r="G11" s="358">
        <f t="shared" si="0"/>
        <v>1.0324641420191039</v>
      </c>
      <c r="H11" s="167"/>
      <c r="I11" s="168"/>
      <c r="J11" s="168"/>
      <c r="K11" s="168"/>
      <c r="L11" s="168"/>
    </row>
    <row r="12" spans="1:12" ht="13.5" customHeight="1">
      <c r="A12" s="23" t="s">
        <v>49</v>
      </c>
      <c r="B12" s="20">
        <v>62425</v>
      </c>
      <c r="C12" s="20">
        <v>39892</v>
      </c>
      <c r="D12" s="20">
        <v>39892</v>
      </c>
      <c r="E12" s="20"/>
      <c r="F12" s="20">
        <v>39983</v>
      </c>
      <c r="G12" s="358">
        <f t="shared" si="0"/>
        <v>1.00228115912965</v>
      </c>
      <c r="H12" s="24"/>
      <c r="I12" s="16"/>
      <c r="J12" s="16"/>
      <c r="K12" s="16"/>
      <c r="L12" s="16"/>
    </row>
    <row r="13" spans="1:12" ht="13.5" customHeight="1">
      <c r="A13" s="23" t="s">
        <v>50</v>
      </c>
      <c r="B13" s="20">
        <f>SUM(B14:B17)</f>
        <v>68541</v>
      </c>
      <c r="C13" s="20">
        <v>18629</v>
      </c>
      <c r="D13" s="20">
        <v>18629</v>
      </c>
      <c r="E13" s="161"/>
      <c r="F13" s="20">
        <f>SUM(F14:F17)</f>
        <v>20752</v>
      </c>
      <c r="G13" s="358">
        <f t="shared" si="0"/>
        <v>1.1139621020988781</v>
      </c>
      <c r="H13" s="22"/>
      <c r="I13" s="16"/>
      <c r="J13" s="16"/>
      <c r="K13" s="16"/>
      <c r="L13" s="16"/>
    </row>
    <row r="14" spans="1:12" ht="13.5" customHeight="1">
      <c r="A14" s="25" t="s">
        <v>51</v>
      </c>
      <c r="B14" s="20">
        <v>14937</v>
      </c>
      <c r="C14" s="20">
        <v>7397</v>
      </c>
      <c r="D14" s="20">
        <v>7397</v>
      </c>
      <c r="E14" s="161"/>
      <c r="F14" s="20">
        <v>7397</v>
      </c>
      <c r="G14" s="358">
        <f t="shared" si="0"/>
        <v>1</v>
      </c>
      <c r="H14" s="24"/>
      <c r="I14" s="16"/>
      <c r="J14" s="16"/>
      <c r="K14" s="16"/>
      <c r="L14" s="16"/>
    </row>
    <row r="15" spans="1:12" ht="13.5" customHeight="1">
      <c r="A15" s="25" t="s">
        <v>52</v>
      </c>
      <c r="B15" s="20">
        <v>35072</v>
      </c>
      <c r="C15" s="20">
        <v>7936</v>
      </c>
      <c r="D15" s="20">
        <v>7936</v>
      </c>
      <c r="E15" s="161"/>
      <c r="F15" s="20">
        <v>8160</v>
      </c>
      <c r="G15" s="358">
        <f t="shared" si="0"/>
        <v>1.028225806451613</v>
      </c>
      <c r="H15" s="24"/>
      <c r="I15" s="16"/>
      <c r="J15" s="16"/>
      <c r="K15" s="16"/>
      <c r="L15" s="16"/>
    </row>
    <row r="16" spans="1:12" ht="13.5" customHeight="1">
      <c r="A16" s="25" t="s">
        <v>53</v>
      </c>
      <c r="B16" s="20">
        <v>100</v>
      </c>
      <c r="C16" s="20">
        <v>100</v>
      </c>
      <c r="D16" s="20">
        <v>100</v>
      </c>
      <c r="E16" s="161"/>
      <c r="F16" s="20">
        <v>1999</v>
      </c>
      <c r="G16" s="358">
        <f t="shared" si="0"/>
        <v>19.99</v>
      </c>
      <c r="H16" s="24"/>
      <c r="I16" s="16"/>
      <c r="J16" s="16"/>
      <c r="K16" s="16"/>
      <c r="L16" s="16"/>
    </row>
    <row r="17" spans="1:12" ht="13.5" customHeight="1">
      <c r="A17" s="25" t="s">
        <v>54</v>
      </c>
      <c r="B17" s="20">
        <v>18432</v>
      </c>
      <c r="C17" s="20">
        <v>3196</v>
      </c>
      <c r="D17" s="20">
        <v>3196</v>
      </c>
      <c r="E17" s="161"/>
      <c r="F17" s="20">
        <v>3196</v>
      </c>
      <c r="G17" s="358">
        <f t="shared" si="0"/>
        <v>1</v>
      </c>
      <c r="H17" s="24"/>
      <c r="I17" s="16"/>
      <c r="J17" s="16"/>
      <c r="K17" s="16"/>
      <c r="L17" s="16"/>
    </row>
    <row r="18" spans="1:12" ht="13.5" customHeight="1">
      <c r="A18" s="23" t="s">
        <v>55</v>
      </c>
      <c r="B18" s="20">
        <v>7223</v>
      </c>
      <c r="C18" s="20">
        <v>6337</v>
      </c>
      <c r="D18" s="20">
        <v>6337</v>
      </c>
      <c r="E18" s="161"/>
      <c r="F18" s="20">
        <v>5183</v>
      </c>
      <c r="G18" s="358">
        <f t="shared" si="0"/>
        <v>0.8178949029509232</v>
      </c>
      <c r="H18" s="24"/>
      <c r="I18" s="16"/>
      <c r="J18" s="16"/>
      <c r="K18" s="16"/>
      <c r="L18" s="16"/>
    </row>
    <row r="19" spans="1:12" ht="13.5" customHeight="1">
      <c r="A19" s="23" t="s">
        <v>56</v>
      </c>
      <c r="B19" s="26">
        <v>173076</v>
      </c>
      <c r="C19" s="26"/>
      <c r="D19" s="26"/>
      <c r="E19" s="161"/>
      <c r="F19" s="26"/>
      <c r="G19" s="358"/>
      <c r="H19" s="24"/>
      <c r="I19" s="16"/>
      <c r="J19" s="16"/>
      <c r="K19" s="16"/>
      <c r="L19" s="16"/>
    </row>
    <row r="20" spans="1:12" ht="13.5" customHeight="1">
      <c r="A20" s="23" t="s">
        <v>57</v>
      </c>
      <c r="B20" s="20">
        <v>161</v>
      </c>
      <c r="C20" s="20">
        <v>260</v>
      </c>
      <c r="D20" s="20">
        <v>260</v>
      </c>
      <c r="E20" s="161"/>
      <c r="F20" s="20">
        <v>273</v>
      </c>
      <c r="G20" s="358">
        <f t="shared" si="0"/>
        <v>1.05</v>
      </c>
      <c r="H20" s="24"/>
      <c r="I20" s="16"/>
      <c r="J20" s="16"/>
      <c r="K20" s="16"/>
      <c r="L20" s="16"/>
    </row>
    <row r="21" spans="1:12" ht="13.5" customHeight="1">
      <c r="A21" s="23" t="s">
        <v>445</v>
      </c>
      <c r="B21" s="20"/>
      <c r="C21" s="20"/>
      <c r="D21" s="20"/>
      <c r="E21" s="20"/>
      <c r="F21" s="20">
        <v>1041</v>
      </c>
      <c r="G21" s="358"/>
      <c r="H21" s="24"/>
      <c r="I21" s="16"/>
      <c r="J21" s="16"/>
      <c r="K21" s="16"/>
      <c r="L21" s="16"/>
    </row>
    <row r="22" spans="1:12" ht="13.5" customHeight="1">
      <c r="A22" s="27" t="s">
        <v>58</v>
      </c>
      <c r="B22" s="28">
        <v>-21417</v>
      </c>
      <c r="C22" s="28"/>
      <c r="D22" s="28"/>
      <c r="E22" s="161"/>
      <c r="F22" s="28"/>
      <c r="G22" s="358"/>
      <c r="H22" s="24"/>
      <c r="I22" s="16"/>
      <c r="J22" s="16"/>
      <c r="K22" s="16"/>
      <c r="L22" s="16"/>
    </row>
    <row r="23" spans="1:12" s="169" customFormat="1" ht="13.5" customHeight="1">
      <c r="A23" s="170" t="s">
        <v>59</v>
      </c>
      <c r="B23" s="28">
        <v>45148</v>
      </c>
      <c r="C23" s="28">
        <v>65325</v>
      </c>
      <c r="D23" s="28">
        <v>65325</v>
      </c>
      <c r="E23" s="363">
        <v>67561</v>
      </c>
      <c r="F23" s="28">
        <v>61595</v>
      </c>
      <c r="G23" s="358">
        <f t="shared" si="0"/>
        <v>0.9429008802143131</v>
      </c>
      <c r="H23" s="171"/>
      <c r="I23" s="168"/>
      <c r="J23" s="168"/>
      <c r="K23" s="168"/>
      <c r="L23" s="168"/>
    </row>
    <row r="24" spans="1:12" s="169" customFormat="1" ht="25.5" customHeight="1">
      <c r="A24" s="170" t="s">
        <v>60</v>
      </c>
      <c r="B24" s="28">
        <v>22868</v>
      </c>
      <c r="C24" s="28">
        <v>106415</v>
      </c>
      <c r="D24" s="28">
        <v>106415</v>
      </c>
      <c r="E24" s="363">
        <v>105386</v>
      </c>
      <c r="F24" s="28">
        <v>111076</v>
      </c>
      <c r="G24" s="358">
        <f t="shared" si="0"/>
        <v>1.0438002161349433</v>
      </c>
      <c r="H24" s="171"/>
      <c r="I24" s="168"/>
      <c r="J24" s="168"/>
      <c r="K24" s="168"/>
      <c r="L24" s="168"/>
    </row>
    <row r="25" spans="1:12" s="169" customFormat="1" ht="13.5" customHeight="1">
      <c r="A25" s="170" t="s">
        <v>61</v>
      </c>
      <c r="B25" s="28">
        <v>3049</v>
      </c>
      <c r="C25" s="28">
        <v>2676</v>
      </c>
      <c r="D25" s="28">
        <v>2676</v>
      </c>
      <c r="E25" s="363">
        <v>3207</v>
      </c>
      <c r="F25" s="28">
        <v>2852</v>
      </c>
      <c r="G25" s="358">
        <f t="shared" si="0"/>
        <v>1.0657698056801195</v>
      </c>
      <c r="H25" s="172"/>
      <c r="I25" s="168"/>
      <c r="J25" s="168"/>
      <c r="K25" s="168"/>
      <c r="L25" s="168"/>
    </row>
    <row r="26" spans="1:12" s="169" customFormat="1" ht="13.5" customHeight="1">
      <c r="A26" s="170" t="s">
        <v>62</v>
      </c>
      <c r="B26" s="28"/>
      <c r="C26" s="28"/>
      <c r="D26" s="28">
        <v>1000</v>
      </c>
      <c r="E26" s="363">
        <v>28896</v>
      </c>
      <c r="F26" s="28"/>
      <c r="G26" s="358"/>
      <c r="H26" s="168" t="s">
        <v>311</v>
      </c>
      <c r="I26" s="168"/>
      <c r="J26" s="168"/>
      <c r="K26" s="168"/>
      <c r="L26" s="168"/>
    </row>
    <row r="27" spans="1:12" s="169" customFormat="1" ht="13.5" customHeight="1">
      <c r="A27" s="170" t="s">
        <v>302</v>
      </c>
      <c r="B27" s="28"/>
      <c r="C27" s="28"/>
      <c r="D27" s="28"/>
      <c r="E27" s="363"/>
      <c r="F27" s="28"/>
      <c r="G27" s="358"/>
      <c r="H27" s="168"/>
      <c r="I27" s="168"/>
      <c r="J27" s="168"/>
      <c r="K27" s="168"/>
      <c r="L27" s="168"/>
    </row>
    <row r="28" spans="1:12" s="177" customFormat="1" ht="13.5" customHeight="1">
      <c r="A28" s="178" t="s">
        <v>63</v>
      </c>
      <c r="B28" s="174">
        <f>SUM(B29:B32)</f>
        <v>12326</v>
      </c>
      <c r="C28" s="174">
        <f>SUM(C29:C32)</f>
        <v>52969</v>
      </c>
      <c r="D28" s="174">
        <f>SUM(D29:D33)</f>
        <v>55160</v>
      </c>
      <c r="E28" s="364">
        <v>70000</v>
      </c>
      <c r="F28" s="174">
        <f>SUM(F29:F32)</f>
        <v>63657</v>
      </c>
      <c r="G28" s="358">
        <f t="shared" si="0"/>
        <v>1.201778398686024</v>
      </c>
      <c r="H28" s="179">
        <v>26389</v>
      </c>
      <c r="I28" s="176"/>
      <c r="J28" s="176"/>
      <c r="K28" s="176"/>
      <c r="L28" s="176"/>
    </row>
    <row r="29" spans="1:12" ht="13.5" customHeight="1">
      <c r="A29" s="29" t="s">
        <v>64</v>
      </c>
      <c r="B29" s="20">
        <v>6600</v>
      </c>
      <c r="C29" s="20"/>
      <c r="D29" s="20"/>
      <c r="E29" s="363"/>
      <c r="F29" s="20"/>
      <c r="G29" s="358"/>
      <c r="H29" s="31"/>
      <c r="I29" s="16"/>
      <c r="J29" s="16"/>
      <c r="K29" s="16"/>
      <c r="L29" s="16"/>
    </row>
    <row r="30" spans="1:12" ht="13.5" customHeight="1">
      <c r="A30" s="29" t="s">
        <v>179</v>
      </c>
      <c r="B30" s="20"/>
      <c r="C30" s="20">
        <v>1000</v>
      </c>
      <c r="D30" s="20">
        <v>1000</v>
      </c>
      <c r="E30" s="363">
        <v>1000</v>
      </c>
      <c r="F30" s="20">
        <v>1270</v>
      </c>
      <c r="G30" s="358">
        <f t="shared" si="0"/>
        <v>1.27</v>
      </c>
      <c r="H30" s="31"/>
      <c r="I30" s="16"/>
      <c r="J30" s="16"/>
      <c r="K30" s="16"/>
      <c r="L30" s="16"/>
    </row>
    <row r="31" spans="1:12" ht="13.5" customHeight="1">
      <c r="A31" s="29" t="s">
        <v>180</v>
      </c>
      <c r="B31" s="20">
        <v>2000</v>
      </c>
      <c r="C31" s="20">
        <v>2500</v>
      </c>
      <c r="D31" s="20">
        <v>2500</v>
      </c>
      <c r="E31" s="363">
        <v>0</v>
      </c>
      <c r="F31" s="20">
        <v>2500</v>
      </c>
      <c r="G31" s="358">
        <f t="shared" si="0"/>
        <v>1</v>
      </c>
      <c r="H31" s="31"/>
      <c r="I31" s="16"/>
      <c r="J31" s="16"/>
      <c r="K31" s="16"/>
      <c r="L31" s="16"/>
    </row>
    <row r="32" spans="1:12" ht="13.5" customHeight="1">
      <c r="A32" s="32" t="s">
        <v>65</v>
      </c>
      <c r="B32" s="20">
        <v>3726</v>
      </c>
      <c r="C32" s="20">
        <v>49469</v>
      </c>
      <c r="D32" s="20">
        <v>49469</v>
      </c>
      <c r="E32" s="363">
        <v>69000</v>
      </c>
      <c r="F32" s="20">
        <v>59887</v>
      </c>
      <c r="G32" s="358">
        <f t="shared" si="0"/>
        <v>1.210596535203865</v>
      </c>
      <c r="H32" s="31"/>
      <c r="I32" s="16"/>
      <c r="J32" s="16"/>
      <c r="K32" s="16"/>
      <c r="L32" s="16"/>
    </row>
    <row r="33" spans="1:12" ht="13.5" customHeight="1">
      <c r="A33" s="32" t="s">
        <v>512</v>
      </c>
      <c r="B33" s="20"/>
      <c r="C33" s="20"/>
      <c r="D33" s="20">
        <v>2191</v>
      </c>
      <c r="E33" s="363"/>
      <c r="F33" s="20"/>
      <c r="G33" s="358"/>
      <c r="H33" s="31"/>
      <c r="I33" s="16"/>
      <c r="J33" s="16"/>
      <c r="K33" s="16"/>
      <c r="L33" s="16"/>
    </row>
    <row r="34" spans="1:12" ht="13.5" customHeight="1">
      <c r="A34" s="33" t="s">
        <v>66</v>
      </c>
      <c r="B34" s="34">
        <f>B35+B39+B41+B42+B44</f>
        <v>407350</v>
      </c>
      <c r="C34" s="34">
        <v>64040</v>
      </c>
      <c r="D34" s="34">
        <v>64040</v>
      </c>
      <c r="E34" s="348">
        <v>57363</v>
      </c>
      <c r="F34" s="34">
        <v>64480</v>
      </c>
      <c r="G34" s="358">
        <f t="shared" si="0"/>
        <v>1.0068707058088695</v>
      </c>
      <c r="H34" s="35"/>
      <c r="I34" s="35"/>
      <c r="J34" s="35"/>
      <c r="K34" s="35"/>
      <c r="L34" s="16"/>
    </row>
    <row r="35" spans="1:12" ht="13.5" customHeight="1">
      <c r="A35" s="19" t="s">
        <v>67</v>
      </c>
      <c r="B35" s="20">
        <f>SUM(B36:B38)</f>
        <v>228800</v>
      </c>
      <c r="C35" s="20">
        <f>SUM(C36:C38)</f>
        <v>7230</v>
      </c>
      <c r="D35" s="20">
        <f>SUM(D36:D38)</f>
        <v>7230</v>
      </c>
      <c r="E35" s="347">
        <v>8256</v>
      </c>
      <c r="F35" s="20">
        <v>7580</v>
      </c>
      <c r="G35" s="358">
        <f t="shared" si="0"/>
        <v>1.0484094052558783</v>
      </c>
      <c r="H35" s="16"/>
      <c r="I35" s="16"/>
      <c r="J35" s="16"/>
      <c r="K35" s="16"/>
      <c r="L35" s="16"/>
    </row>
    <row r="36" spans="1:12" ht="13.5" customHeight="1">
      <c r="A36" s="21" t="s">
        <v>68</v>
      </c>
      <c r="B36" s="20">
        <v>225000</v>
      </c>
      <c r="C36" s="20">
        <v>1650</v>
      </c>
      <c r="D36" s="20">
        <v>1650</v>
      </c>
      <c r="E36" s="347">
        <v>1426</v>
      </c>
      <c r="F36" s="20">
        <v>1500</v>
      </c>
      <c r="G36" s="358">
        <f t="shared" si="0"/>
        <v>0.9090909090909091</v>
      </c>
      <c r="H36" s="16"/>
      <c r="I36" s="16"/>
      <c r="J36" s="16"/>
      <c r="K36" s="16"/>
      <c r="L36" s="16"/>
    </row>
    <row r="37" spans="1:12" ht="13.5" customHeight="1">
      <c r="A37" s="21" t="s">
        <v>69</v>
      </c>
      <c r="B37" s="20">
        <v>1300</v>
      </c>
      <c r="C37" s="20">
        <v>5100</v>
      </c>
      <c r="D37" s="20">
        <v>5100</v>
      </c>
      <c r="E37" s="347">
        <v>5668</v>
      </c>
      <c r="F37" s="20">
        <v>5500</v>
      </c>
      <c r="G37" s="358">
        <f t="shared" si="0"/>
        <v>1.0784313725490196</v>
      </c>
      <c r="H37" s="16"/>
      <c r="I37" s="16"/>
      <c r="J37" s="16"/>
      <c r="K37" s="16"/>
      <c r="L37" s="16"/>
    </row>
    <row r="38" spans="1:12" ht="13.5" customHeight="1">
      <c r="A38" s="21" t="s">
        <v>70</v>
      </c>
      <c r="B38" s="20">
        <v>2500</v>
      </c>
      <c r="C38" s="20">
        <v>480</v>
      </c>
      <c r="D38" s="20">
        <v>480</v>
      </c>
      <c r="E38" s="347">
        <v>1162</v>
      </c>
      <c r="F38" s="20">
        <v>580</v>
      </c>
      <c r="G38" s="358">
        <f t="shared" si="0"/>
        <v>1.2083333333333333</v>
      </c>
      <c r="H38" s="36"/>
      <c r="I38" s="16"/>
      <c r="J38" s="16"/>
      <c r="K38" s="16"/>
      <c r="L38" s="16"/>
    </row>
    <row r="39" spans="1:12" ht="13.5" customHeight="1">
      <c r="A39" s="19" t="s">
        <v>71</v>
      </c>
      <c r="B39" s="20">
        <v>65000</v>
      </c>
      <c r="C39" s="20">
        <v>50000</v>
      </c>
      <c r="D39" s="20">
        <v>50000</v>
      </c>
      <c r="E39" s="20">
        <v>41671</v>
      </c>
      <c r="F39" s="20">
        <v>50000</v>
      </c>
      <c r="G39" s="358">
        <f t="shared" si="0"/>
        <v>1</v>
      </c>
      <c r="H39" s="16"/>
      <c r="I39" s="16"/>
      <c r="J39" s="16"/>
      <c r="K39" s="16"/>
      <c r="L39" s="16"/>
    </row>
    <row r="40" spans="1:12" ht="13.5" customHeight="1">
      <c r="A40" s="21" t="s">
        <v>72</v>
      </c>
      <c r="B40" s="20">
        <v>65000</v>
      </c>
      <c r="C40" s="20">
        <v>50000</v>
      </c>
      <c r="D40" s="20">
        <v>50000</v>
      </c>
      <c r="E40" s="20">
        <v>41671</v>
      </c>
      <c r="F40" s="20">
        <v>50000</v>
      </c>
      <c r="G40" s="358">
        <f t="shared" si="0"/>
        <v>1</v>
      </c>
      <c r="H40" s="16"/>
      <c r="I40" s="16"/>
      <c r="J40" s="16"/>
      <c r="K40" s="16"/>
      <c r="L40" s="16"/>
    </row>
    <row r="41" spans="1:12" ht="13.5" customHeight="1">
      <c r="A41" s="19" t="s">
        <v>73</v>
      </c>
      <c r="B41" s="20">
        <v>11200</v>
      </c>
      <c r="C41" s="20">
        <v>4200</v>
      </c>
      <c r="D41" s="20">
        <v>4200</v>
      </c>
      <c r="E41" s="20">
        <v>4727</v>
      </c>
      <c r="F41" s="20">
        <v>4800</v>
      </c>
      <c r="G41" s="358">
        <f t="shared" si="0"/>
        <v>1.1428571428571428</v>
      </c>
      <c r="H41" s="16"/>
      <c r="I41" s="16"/>
      <c r="J41" s="16"/>
      <c r="K41" s="16"/>
      <c r="L41" s="16"/>
    </row>
    <row r="42" spans="1:12" ht="13.5" customHeight="1">
      <c r="A42" s="19" t="s">
        <v>74</v>
      </c>
      <c r="B42" s="20">
        <v>100000</v>
      </c>
      <c r="C42" s="20">
        <v>2000</v>
      </c>
      <c r="D42" s="20">
        <v>2000</v>
      </c>
      <c r="E42" s="20">
        <v>1747</v>
      </c>
      <c r="F42" s="20">
        <v>1500</v>
      </c>
      <c r="G42" s="358">
        <f t="shared" si="0"/>
        <v>0.75</v>
      </c>
      <c r="H42" s="16"/>
      <c r="I42" s="16"/>
      <c r="J42" s="16"/>
      <c r="K42" s="16"/>
      <c r="L42" s="16"/>
    </row>
    <row r="43" spans="1:12" ht="13.5" customHeight="1">
      <c r="A43" s="21" t="s">
        <v>181</v>
      </c>
      <c r="B43" s="20">
        <v>100000</v>
      </c>
      <c r="C43" s="20">
        <v>2000</v>
      </c>
      <c r="D43" s="20">
        <v>2000</v>
      </c>
      <c r="E43" s="20">
        <v>1747</v>
      </c>
      <c r="F43" s="20">
        <v>1500</v>
      </c>
      <c r="G43" s="358">
        <f t="shared" si="0"/>
        <v>0.75</v>
      </c>
      <c r="H43" s="16"/>
      <c r="I43" s="16"/>
      <c r="J43" s="16"/>
      <c r="K43" s="16"/>
      <c r="L43" s="16"/>
    </row>
    <row r="44" spans="1:12" ht="13.5" customHeight="1">
      <c r="A44" s="19" t="s">
        <v>75</v>
      </c>
      <c r="B44" s="20">
        <f>SUM(B45:B47)</f>
        <v>2350</v>
      </c>
      <c r="C44" s="20">
        <v>510</v>
      </c>
      <c r="D44" s="20">
        <v>510</v>
      </c>
      <c r="E44" s="20">
        <v>862</v>
      </c>
      <c r="F44" s="20">
        <v>500</v>
      </c>
      <c r="G44" s="358">
        <f t="shared" si="0"/>
        <v>0.9803921568627451</v>
      </c>
      <c r="H44" s="37"/>
      <c r="I44" s="37"/>
      <c r="J44" s="37"/>
      <c r="K44" s="37"/>
      <c r="L44" s="16"/>
    </row>
    <row r="45" spans="1:12" ht="13.5" customHeight="1">
      <c r="A45" s="38" t="s">
        <v>76</v>
      </c>
      <c r="B45" s="20">
        <v>2000</v>
      </c>
      <c r="C45" s="20">
        <v>510</v>
      </c>
      <c r="D45" s="20">
        <v>510</v>
      </c>
      <c r="E45" s="20">
        <v>862</v>
      </c>
      <c r="F45" s="20">
        <v>500</v>
      </c>
      <c r="G45" s="358">
        <f t="shared" si="0"/>
        <v>0.9803921568627451</v>
      </c>
      <c r="H45" s="16"/>
      <c r="I45" s="16"/>
      <c r="J45" s="16"/>
      <c r="K45" s="16"/>
      <c r="L45" s="16"/>
    </row>
    <row r="46" spans="1:12" ht="13.5" customHeight="1">
      <c r="A46" s="38" t="s">
        <v>77</v>
      </c>
      <c r="B46" s="20">
        <v>200</v>
      </c>
      <c r="C46" s="161"/>
      <c r="D46" s="161"/>
      <c r="E46" s="20"/>
      <c r="F46" s="20"/>
      <c r="G46" s="358"/>
      <c r="H46" s="16"/>
      <c r="I46" s="16"/>
      <c r="J46" s="16"/>
      <c r="K46" s="16"/>
      <c r="L46" s="16"/>
    </row>
    <row r="47" spans="1:12" ht="13.5" customHeight="1">
      <c r="A47" s="38" t="s">
        <v>78</v>
      </c>
      <c r="B47" s="20">
        <v>150</v>
      </c>
      <c r="C47" s="20"/>
      <c r="D47" s="20"/>
      <c r="E47" s="20"/>
      <c r="F47" s="20"/>
      <c r="G47" s="358"/>
      <c r="H47" s="16"/>
      <c r="I47" s="16"/>
      <c r="J47" s="16"/>
      <c r="K47" s="16"/>
      <c r="L47" s="16"/>
    </row>
    <row r="48" spans="1:12" ht="13.5" customHeight="1">
      <c r="A48" s="38" t="s">
        <v>334</v>
      </c>
      <c r="B48" s="20"/>
      <c r="C48" s="20">
        <v>100</v>
      </c>
      <c r="D48" s="20">
        <v>100</v>
      </c>
      <c r="E48" s="20">
        <v>100</v>
      </c>
      <c r="F48" s="20">
        <v>100</v>
      </c>
      <c r="G48" s="358">
        <f t="shared" si="0"/>
        <v>1</v>
      </c>
      <c r="H48" s="16"/>
      <c r="I48" s="16"/>
      <c r="J48" s="16"/>
      <c r="K48" s="16"/>
      <c r="L48" s="16"/>
    </row>
    <row r="49" spans="1:12" ht="15.75" customHeight="1">
      <c r="A49" s="17" t="s">
        <v>79</v>
      </c>
      <c r="B49" s="34">
        <f>SUM(B50:B59)</f>
        <v>87792</v>
      </c>
      <c r="C49" s="34">
        <v>30099</v>
      </c>
      <c r="D49" s="34">
        <v>30099</v>
      </c>
      <c r="E49" s="34">
        <v>19463</v>
      </c>
      <c r="F49" s="34">
        <v>22584</v>
      </c>
      <c r="G49" s="358">
        <f t="shared" si="0"/>
        <v>0.7503239310276089</v>
      </c>
      <c r="H49" s="35"/>
      <c r="I49" s="35"/>
      <c r="J49" s="35"/>
      <c r="K49" s="35"/>
      <c r="L49" s="35"/>
    </row>
    <row r="50" spans="1:12" ht="14.25" customHeight="1" hidden="1">
      <c r="A50" s="30" t="s">
        <v>80</v>
      </c>
      <c r="B50" s="20">
        <v>760</v>
      </c>
      <c r="C50" s="34">
        <v>30099</v>
      </c>
      <c r="D50" s="34">
        <v>30099</v>
      </c>
      <c r="E50" s="20"/>
      <c r="F50" s="20"/>
      <c r="G50" s="358">
        <f t="shared" si="0"/>
        <v>0</v>
      </c>
      <c r="H50" s="16"/>
      <c r="I50" s="16"/>
      <c r="J50" s="16"/>
      <c r="K50" s="16"/>
      <c r="L50" s="16"/>
    </row>
    <row r="51" spans="1:12" ht="7.5" customHeight="1" hidden="1">
      <c r="A51" s="30" t="s">
        <v>81</v>
      </c>
      <c r="B51" s="20">
        <v>61999</v>
      </c>
      <c r="C51" s="20"/>
      <c r="D51" s="20"/>
      <c r="E51" s="20"/>
      <c r="F51" s="20"/>
      <c r="G51" s="358" t="e">
        <f t="shared" si="0"/>
        <v>#DIV/0!</v>
      </c>
      <c r="H51" s="16"/>
      <c r="I51" s="16"/>
      <c r="J51" s="16"/>
      <c r="K51" s="16"/>
      <c r="L51" s="16"/>
    </row>
    <row r="52" spans="1:13" s="7" customFormat="1" ht="7.5" customHeight="1" hidden="1">
      <c r="A52" s="30" t="s">
        <v>82</v>
      </c>
      <c r="B52" s="20"/>
      <c r="C52" s="20"/>
      <c r="D52" s="20"/>
      <c r="E52" s="20"/>
      <c r="F52" s="20"/>
      <c r="G52" s="358" t="e">
        <f t="shared" si="0"/>
        <v>#DIV/0!</v>
      </c>
      <c r="H52" s="39"/>
      <c r="I52" s="39"/>
      <c r="J52" s="39"/>
      <c r="K52" s="39"/>
      <c r="L52" s="39"/>
      <c r="M52"/>
    </row>
    <row r="53" spans="1:12" ht="7.5" customHeight="1" hidden="1">
      <c r="A53" s="30" t="s">
        <v>83</v>
      </c>
      <c r="B53" s="20"/>
      <c r="C53" s="20"/>
      <c r="D53" s="20"/>
      <c r="E53" s="20"/>
      <c r="F53" s="20"/>
      <c r="G53" s="358" t="e">
        <f t="shared" si="0"/>
        <v>#DIV/0!</v>
      </c>
      <c r="H53" s="16"/>
      <c r="I53" s="16"/>
      <c r="J53" s="16"/>
      <c r="K53" s="16"/>
      <c r="L53" s="16"/>
    </row>
    <row r="54" spans="1:12" ht="7.5" customHeight="1" hidden="1">
      <c r="A54" s="30" t="s">
        <v>84</v>
      </c>
      <c r="B54" s="20">
        <v>18754</v>
      </c>
      <c r="C54" s="20"/>
      <c r="D54" s="20"/>
      <c r="E54" s="20"/>
      <c r="F54" s="20"/>
      <c r="G54" s="358" t="e">
        <f t="shared" si="0"/>
        <v>#DIV/0!</v>
      </c>
      <c r="H54" s="16"/>
      <c r="I54" s="16"/>
      <c r="J54" s="16"/>
      <c r="K54" s="16"/>
      <c r="L54" s="16"/>
    </row>
    <row r="55" spans="1:12" ht="15.75" customHeight="1" hidden="1">
      <c r="A55" s="30" t="s">
        <v>85</v>
      </c>
      <c r="B55" s="20">
        <v>5739</v>
      </c>
      <c r="C55" s="20"/>
      <c r="D55" s="20"/>
      <c r="E55" s="20"/>
      <c r="F55" s="20"/>
      <c r="G55" s="358" t="e">
        <f t="shared" si="0"/>
        <v>#DIV/0!</v>
      </c>
      <c r="H55" s="16"/>
      <c r="I55" s="16"/>
      <c r="J55" s="16"/>
      <c r="K55" s="16"/>
      <c r="L55" s="16"/>
    </row>
    <row r="56" spans="1:12" ht="7.5" customHeight="1" hidden="1">
      <c r="A56" s="30" t="s">
        <v>86</v>
      </c>
      <c r="B56" s="20"/>
      <c r="C56" s="20"/>
      <c r="D56" s="20"/>
      <c r="E56" s="20"/>
      <c r="F56" s="20"/>
      <c r="G56" s="358" t="e">
        <f t="shared" si="0"/>
        <v>#DIV/0!</v>
      </c>
      <c r="H56" s="16"/>
      <c r="I56" s="16"/>
      <c r="J56" s="16"/>
      <c r="K56" s="16"/>
      <c r="L56" s="16"/>
    </row>
    <row r="57" spans="1:12" ht="7.5" customHeight="1" hidden="1">
      <c r="A57" s="30" t="s">
        <v>87</v>
      </c>
      <c r="B57" s="20"/>
      <c r="C57" s="20"/>
      <c r="D57" s="20"/>
      <c r="E57" s="20"/>
      <c r="F57" s="20"/>
      <c r="G57" s="358" t="e">
        <f t="shared" si="0"/>
        <v>#DIV/0!</v>
      </c>
      <c r="H57" s="16"/>
      <c r="I57" s="16"/>
      <c r="J57" s="16"/>
      <c r="K57" s="16"/>
      <c r="L57" s="16"/>
    </row>
    <row r="58" spans="1:12" ht="7.5" customHeight="1" hidden="1">
      <c r="A58" s="30" t="s">
        <v>88</v>
      </c>
      <c r="B58" s="20"/>
      <c r="C58" s="20"/>
      <c r="D58" s="20"/>
      <c r="E58" s="20"/>
      <c r="F58" s="20"/>
      <c r="G58" s="358" t="e">
        <f t="shared" si="0"/>
        <v>#DIV/0!</v>
      </c>
      <c r="H58" s="16"/>
      <c r="I58" s="16"/>
      <c r="J58" s="16"/>
      <c r="K58" s="16"/>
      <c r="L58" s="16"/>
    </row>
    <row r="59" spans="1:12" ht="7.5" customHeight="1" hidden="1">
      <c r="A59" s="30" t="s">
        <v>89</v>
      </c>
      <c r="B59" s="20">
        <v>540</v>
      </c>
      <c r="C59" s="20"/>
      <c r="D59" s="20"/>
      <c r="E59" s="20"/>
      <c r="F59" s="20"/>
      <c r="G59" s="358" t="e">
        <f t="shared" si="0"/>
        <v>#DIV/0!</v>
      </c>
      <c r="H59" s="16"/>
      <c r="I59" s="16"/>
      <c r="J59" s="16"/>
      <c r="K59" s="16"/>
      <c r="L59" s="16"/>
    </row>
    <row r="60" spans="1:12" ht="13.5" customHeight="1">
      <c r="A60" s="17" t="s">
        <v>90</v>
      </c>
      <c r="B60" s="34">
        <f>SUM(B61:B63)</f>
        <v>737</v>
      </c>
      <c r="C60" s="34">
        <v>380</v>
      </c>
      <c r="D60" s="34">
        <v>380</v>
      </c>
      <c r="E60" s="34">
        <f>SUM(E61:E64)</f>
        <v>4360</v>
      </c>
      <c r="F60" s="34">
        <v>400</v>
      </c>
      <c r="G60" s="358">
        <f t="shared" si="0"/>
        <v>1.0526315789473684</v>
      </c>
      <c r="H60" s="16"/>
      <c r="I60" s="16"/>
      <c r="J60" s="16"/>
      <c r="K60" s="16"/>
      <c r="L60" s="16"/>
    </row>
    <row r="61" spans="1:12" ht="13.5" customHeight="1">
      <c r="A61" s="30" t="s">
        <v>91</v>
      </c>
      <c r="B61" s="20"/>
      <c r="C61" s="161"/>
      <c r="D61" s="161"/>
      <c r="E61" s="20"/>
      <c r="F61" s="20"/>
      <c r="G61" s="358"/>
      <c r="H61" s="16"/>
      <c r="I61" s="16"/>
      <c r="J61" s="16"/>
      <c r="K61" s="16"/>
      <c r="L61" s="16"/>
    </row>
    <row r="62" spans="1:12" ht="13.5" customHeight="1">
      <c r="A62" s="30" t="s">
        <v>92</v>
      </c>
      <c r="B62" s="20"/>
      <c r="C62" s="20"/>
      <c r="D62" s="20"/>
      <c r="E62" s="20"/>
      <c r="F62" s="20"/>
      <c r="G62" s="358"/>
      <c r="H62" s="16"/>
      <c r="I62" s="16"/>
      <c r="J62" s="16"/>
      <c r="K62" s="16"/>
      <c r="L62" s="16"/>
    </row>
    <row r="63" spans="1:12" ht="13.5" customHeight="1">
      <c r="A63" s="30" t="s">
        <v>93</v>
      </c>
      <c r="B63" s="20">
        <v>737</v>
      </c>
      <c r="C63" s="20">
        <v>380</v>
      </c>
      <c r="D63" s="20">
        <v>380</v>
      </c>
      <c r="E63" s="20">
        <v>184</v>
      </c>
      <c r="F63" s="20">
        <v>400</v>
      </c>
      <c r="G63" s="358">
        <f t="shared" si="0"/>
        <v>1.0526315789473684</v>
      </c>
      <c r="H63" s="16"/>
      <c r="I63" s="16"/>
      <c r="J63" s="16"/>
      <c r="K63" s="16"/>
      <c r="L63" s="16"/>
    </row>
    <row r="64" spans="1:12" ht="13.5" customHeight="1">
      <c r="A64" s="30" t="s">
        <v>417</v>
      </c>
      <c r="B64" s="20"/>
      <c r="C64" s="20"/>
      <c r="D64" s="20"/>
      <c r="E64" s="20">
        <v>4176</v>
      </c>
      <c r="F64" s="20">
        <v>0</v>
      </c>
      <c r="G64" s="358"/>
      <c r="H64" s="16"/>
      <c r="I64" s="16"/>
      <c r="J64" s="16"/>
      <c r="K64" s="16"/>
      <c r="L64" s="16"/>
    </row>
    <row r="65" spans="1:12" ht="18.75" customHeight="1">
      <c r="A65" s="40" t="s">
        <v>12</v>
      </c>
      <c r="B65" s="14">
        <f>B66+B69</f>
        <v>317118</v>
      </c>
      <c r="C65" s="20"/>
      <c r="D65" s="20"/>
      <c r="F65" s="14"/>
      <c r="G65" s="358"/>
      <c r="H65" s="16"/>
      <c r="I65" s="16"/>
      <c r="J65" s="16"/>
      <c r="K65" s="16"/>
      <c r="L65" s="16"/>
    </row>
    <row r="66" spans="1:12" ht="18.75" customHeight="1">
      <c r="A66" s="41" t="s">
        <v>13</v>
      </c>
      <c r="B66" s="14">
        <f>SUM(B67:B67)</f>
        <v>317118</v>
      </c>
      <c r="C66" s="14">
        <v>133552</v>
      </c>
      <c r="D66" s="14">
        <v>133552</v>
      </c>
      <c r="E66" s="14">
        <v>133445</v>
      </c>
      <c r="F66" s="14">
        <v>110322</v>
      </c>
      <c r="G66" s="358">
        <f t="shared" si="0"/>
        <v>0.8260602611716784</v>
      </c>
      <c r="H66" s="16"/>
      <c r="I66" s="16"/>
      <c r="J66" s="16"/>
      <c r="K66" s="16"/>
      <c r="L66" s="16"/>
    </row>
    <row r="67" spans="1:12" ht="13.5" customHeight="1">
      <c r="A67" s="19" t="s">
        <v>94</v>
      </c>
      <c r="B67" s="42">
        <v>317118</v>
      </c>
      <c r="C67" s="14">
        <v>133552</v>
      </c>
      <c r="D67" s="14">
        <v>133552</v>
      </c>
      <c r="E67" s="14">
        <v>133445</v>
      </c>
      <c r="F67" s="42">
        <v>110322</v>
      </c>
      <c r="G67" s="358">
        <f t="shared" si="0"/>
        <v>0.8260602611716784</v>
      </c>
      <c r="H67" s="16"/>
      <c r="I67" s="16"/>
      <c r="J67" s="16"/>
      <c r="K67" s="16"/>
      <c r="L67" s="16"/>
    </row>
    <row r="68" spans="1:12" ht="13.5" customHeight="1">
      <c r="A68" s="30" t="s">
        <v>95</v>
      </c>
      <c r="B68" s="42"/>
      <c r="C68" s="42">
        <v>133552</v>
      </c>
      <c r="D68" s="42">
        <v>133552</v>
      </c>
      <c r="E68" s="42">
        <v>133445</v>
      </c>
      <c r="F68" s="42">
        <v>110322</v>
      </c>
      <c r="G68" s="358">
        <f t="shared" si="0"/>
        <v>0.8260602611716784</v>
      </c>
      <c r="H68" s="16"/>
      <c r="I68" s="16"/>
      <c r="J68" s="16"/>
      <c r="K68" s="16"/>
      <c r="L68" s="16"/>
    </row>
    <row r="69" spans="1:12" ht="18.75" customHeight="1">
      <c r="A69" s="41" t="s">
        <v>20</v>
      </c>
      <c r="B69" s="14">
        <v>0</v>
      </c>
      <c r="C69" s="42"/>
      <c r="D69" s="42"/>
      <c r="E69" s="14"/>
      <c r="F69" s="14"/>
      <c r="G69" s="358"/>
      <c r="H69" s="16"/>
      <c r="I69" s="16"/>
      <c r="J69" s="16"/>
      <c r="K69" s="16"/>
      <c r="L69" s="16"/>
    </row>
    <row r="70" spans="1:12" ht="15.75" customHeight="1">
      <c r="A70" s="41" t="s">
        <v>418</v>
      </c>
      <c r="B70" s="14"/>
      <c r="C70" s="14">
        <v>0</v>
      </c>
      <c r="D70" s="14">
        <v>0</v>
      </c>
      <c r="E70" s="14">
        <v>0</v>
      </c>
      <c r="F70" s="14">
        <v>0</v>
      </c>
      <c r="G70" s="358"/>
      <c r="H70" s="16"/>
      <c r="I70" s="16"/>
      <c r="J70" s="16"/>
      <c r="K70" s="16"/>
      <c r="L70" s="16"/>
    </row>
    <row r="71" spans="1:12" ht="13.5" customHeight="1">
      <c r="A71" s="43" t="s">
        <v>96</v>
      </c>
      <c r="B71" s="14" t="e">
        <f>B8+B65</f>
        <v>#REF!</v>
      </c>
      <c r="C71" s="14">
        <v>520574</v>
      </c>
      <c r="D71" s="14">
        <f>D9+D34+D50+D60+D66</f>
        <v>523765</v>
      </c>
      <c r="E71" s="14">
        <f>E9+E34+E49+E60+E66</f>
        <v>555913</v>
      </c>
      <c r="F71" s="14">
        <f>F9+F34+F49+F60+F66+F70</f>
        <v>504198</v>
      </c>
      <c r="G71" s="358">
        <f t="shared" si="0"/>
        <v>0.9685424166400934</v>
      </c>
      <c r="H71" s="16"/>
      <c r="I71" s="16"/>
      <c r="J71" s="16"/>
      <c r="K71" s="16"/>
      <c r="L71" s="16"/>
    </row>
    <row r="72" spans="1:12" ht="16.5" customHeight="1">
      <c r="A72" s="13" t="s">
        <v>97</v>
      </c>
      <c r="B72" s="14">
        <f>B73+B83+B84+B89+B90</f>
        <v>766639</v>
      </c>
      <c r="C72" s="14"/>
      <c r="D72" s="14"/>
      <c r="E72" s="14"/>
      <c r="F72" s="14"/>
      <c r="G72" s="358"/>
      <c r="H72" s="16"/>
      <c r="I72" s="16"/>
      <c r="J72" s="16"/>
      <c r="K72" s="16"/>
      <c r="L72" s="16"/>
    </row>
    <row r="73" spans="1:12" ht="16.5" customHeight="1">
      <c r="A73" s="33" t="s">
        <v>98</v>
      </c>
      <c r="B73" s="20">
        <v>301856</v>
      </c>
      <c r="C73" s="34">
        <v>69288</v>
      </c>
      <c r="D73" s="34">
        <v>69288</v>
      </c>
      <c r="E73" s="34">
        <f>SUM(E74:E82)</f>
        <v>105399</v>
      </c>
      <c r="F73" s="34">
        <f>SUM(F74:F82)</f>
        <v>80241</v>
      </c>
      <c r="G73" s="358">
        <f t="shared" si="0"/>
        <v>1.158079321094562</v>
      </c>
      <c r="H73" s="16">
        <v>19366</v>
      </c>
      <c r="I73" s="16"/>
      <c r="J73" s="16"/>
      <c r="K73" s="16"/>
      <c r="L73" s="16"/>
    </row>
    <row r="74" spans="1:12" ht="16.5" customHeight="1">
      <c r="A74" s="206" t="s">
        <v>342</v>
      </c>
      <c r="B74" s="20"/>
      <c r="C74" s="20">
        <v>55126</v>
      </c>
      <c r="D74" s="20">
        <v>55126</v>
      </c>
      <c r="E74" s="20">
        <v>89161</v>
      </c>
      <c r="F74" s="20">
        <v>66199</v>
      </c>
      <c r="G74" s="358">
        <f t="shared" si="0"/>
        <v>1.20086710445162</v>
      </c>
      <c r="H74" s="16"/>
      <c r="I74" s="16"/>
      <c r="J74" s="16"/>
      <c r="K74" s="16"/>
      <c r="L74" s="16"/>
    </row>
    <row r="75" spans="1:12" ht="16.5" customHeight="1">
      <c r="A75" s="206" t="s">
        <v>353</v>
      </c>
      <c r="B75" s="20"/>
      <c r="C75" s="20">
        <v>0</v>
      </c>
      <c r="D75" s="20">
        <v>0</v>
      </c>
      <c r="E75" s="20">
        <v>0</v>
      </c>
      <c r="F75" s="20"/>
      <c r="G75" s="358"/>
      <c r="H75" s="16"/>
      <c r="I75" s="16"/>
      <c r="J75" s="16"/>
      <c r="K75" s="16"/>
      <c r="L75" s="16"/>
    </row>
    <row r="76" spans="1:12" ht="16.5" customHeight="1">
      <c r="A76" s="206" t="s">
        <v>343</v>
      </c>
      <c r="B76" s="20"/>
      <c r="C76" s="20">
        <v>968</v>
      </c>
      <c r="D76" s="20">
        <v>968</v>
      </c>
      <c r="E76" s="20">
        <v>941</v>
      </c>
      <c r="F76" s="20">
        <v>968</v>
      </c>
      <c r="G76" s="358">
        <f aca="true" t="shared" si="1" ref="G76:G103">F76/C76</f>
        <v>1</v>
      </c>
      <c r="H76" s="16"/>
      <c r="I76" s="16"/>
      <c r="J76" s="16"/>
      <c r="K76" s="16"/>
      <c r="L76" s="16"/>
    </row>
    <row r="77" spans="1:12" ht="16.5" customHeight="1">
      <c r="A77" s="206" t="s">
        <v>344</v>
      </c>
      <c r="B77" s="20"/>
      <c r="C77" s="20">
        <v>250</v>
      </c>
      <c r="D77" s="20">
        <v>250</v>
      </c>
      <c r="E77" s="20">
        <v>254</v>
      </c>
      <c r="F77" s="20">
        <v>250</v>
      </c>
      <c r="G77" s="358">
        <f t="shared" si="1"/>
        <v>1</v>
      </c>
      <c r="H77" s="16"/>
      <c r="I77" s="16"/>
      <c r="J77" s="16"/>
      <c r="K77" s="16"/>
      <c r="L77" s="16"/>
    </row>
    <row r="78" spans="1:12" ht="16.5" customHeight="1">
      <c r="A78" s="206" t="s">
        <v>345</v>
      </c>
      <c r="B78" s="20"/>
      <c r="C78" s="20">
        <v>620</v>
      </c>
      <c r="D78" s="20">
        <v>620</v>
      </c>
      <c r="E78" s="20">
        <v>1582</v>
      </c>
      <c r="F78" s="20"/>
      <c r="G78" s="358">
        <f t="shared" si="1"/>
        <v>0</v>
      </c>
      <c r="H78" s="16"/>
      <c r="I78" s="16"/>
      <c r="J78" s="16"/>
      <c r="K78" s="16"/>
      <c r="L78" s="16"/>
    </row>
    <row r="79" spans="1:12" ht="16.5" customHeight="1">
      <c r="A79" s="206" t="s">
        <v>346</v>
      </c>
      <c r="B79" s="20"/>
      <c r="C79" s="20">
        <v>1491</v>
      </c>
      <c r="D79" s="20">
        <v>1491</v>
      </c>
      <c r="E79" s="20">
        <v>882</v>
      </c>
      <c r="F79" s="20">
        <v>1491</v>
      </c>
      <c r="G79" s="358">
        <f t="shared" si="1"/>
        <v>1</v>
      </c>
      <c r="H79" s="16"/>
      <c r="I79" s="16"/>
      <c r="J79" s="16"/>
      <c r="K79" s="16"/>
      <c r="L79" s="16"/>
    </row>
    <row r="80" spans="1:12" ht="16.5" customHeight="1">
      <c r="A80" s="206" t="s">
        <v>348</v>
      </c>
      <c r="B80" s="20"/>
      <c r="C80" s="20">
        <v>10298</v>
      </c>
      <c r="D80" s="20">
        <v>10298</v>
      </c>
      <c r="E80" s="20">
        <v>10111</v>
      </c>
      <c r="F80" s="20">
        <v>10298</v>
      </c>
      <c r="G80" s="358">
        <f t="shared" si="1"/>
        <v>1</v>
      </c>
      <c r="H80" s="16"/>
      <c r="I80" s="16"/>
      <c r="J80" s="16"/>
      <c r="K80" s="16"/>
      <c r="L80" s="16"/>
    </row>
    <row r="81" spans="1:12" ht="16.5" customHeight="1">
      <c r="A81" s="206" t="s">
        <v>347</v>
      </c>
      <c r="B81" s="20"/>
      <c r="C81" s="20">
        <v>535</v>
      </c>
      <c r="D81" s="20">
        <v>535</v>
      </c>
      <c r="E81" s="20">
        <v>1603</v>
      </c>
      <c r="F81" s="20">
        <v>535</v>
      </c>
      <c r="G81" s="358">
        <f t="shared" si="1"/>
        <v>1</v>
      </c>
      <c r="H81" s="16"/>
      <c r="I81" s="16"/>
      <c r="J81" s="16"/>
      <c r="K81" s="16"/>
      <c r="L81" s="16"/>
    </row>
    <row r="82" spans="1:12" ht="16.5" customHeight="1">
      <c r="A82" s="206" t="s">
        <v>415</v>
      </c>
      <c r="B82" s="20"/>
      <c r="E82" s="20">
        <v>865</v>
      </c>
      <c r="F82" s="20">
        <v>500</v>
      </c>
      <c r="G82" s="358"/>
      <c r="H82" s="16"/>
      <c r="I82" s="16"/>
      <c r="J82" s="16"/>
      <c r="K82" s="16"/>
      <c r="L82" s="16"/>
    </row>
    <row r="83" spans="1:12" ht="13.5" customHeight="1">
      <c r="A83" s="33" t="s">
        <v>176</v>
      </c>
      <c r="B83" s="20">
        <v>80868</v>
      </c>
      <c r="C83" s="34">
        <v>11309</v>
      </c>
      <c r="D83" s="34">
        <v>11309</v>
      </c>
      <c r="E83" s="34">
        <v>16959</v>
      </c>
      <c r="F83" s="34">
        <v>10804</v>
      </c>
      <c r="G83" s="358">
        <f t="shared" si="1"/>
        <v>0.9553453002033778</v>
      </c>
      <c r="H83" s="16">
        <v>2614</v>
      </c>
      <c r="I83" s="16"/>
      <c r="J83" s="16"/>
      <c r="K83" s="16"/>
      <c r="L83" s="16"/>
    </row>
    <row r="84" spans="1:12" ht="14.25" customHeight="1">
      <c r="A84" s="33" t="s">
        <v>99</v>
      </c>
      <c r="B84" s="20">
        <v>339134</v>
      </c>
      <c r="C84" s="34">
        <v>55262</v>
      </c>
      <c r="D84" s="34">
        <f>SUM(D85:D88)</f>
        <v>56643</v>
      </c>
      <c r="E84" s="34">
        <v>55262</v>
      </c>
      <c r="F84" s="34">
        <f>SUM(F85:F88)</f>
        <v>55200</v>
      </c>
      <c r="G84" s="358">
        <f t="shared" si="1"/>
        <v>0.9988780717310267</v>
      </c>
      <c r="H84" s="16">
        <v>4409</v>
      </c>
      <c r="I84" s="16"/>
      <c r="J84" s="16"/>
      <c r="K84" s="16"/>
      <c r="L84" s="16"/>
    </row>
    <row r="85" spans="1:12" ht="14.25" customHeight="1">
      <c r="A85" s="206" t="s">
        <v>349</v>
      </c>
      <c r="B85" s="20"/>
      <c r="C85" s="20">
        <v>18115</v>
      </c>
      <c r="D85" s="20">
        <v>18115</v>
      </c>
      <c r="E85" s="20">
        <v>14363</v>
      </c>
      <c r="F85" s="20">
        <v>17500</v>
      </c>
      <c r="G85" s="358">
        <f t="shared" si="1"/>
        <v>0.9660502346121999</v>
      </c>
      <c r="H85" s="16"/>
      <c r="I85" s="16"/>
      <c r="J85" s="16"/>
      <c r="K85" s="16"/>
      <c r="L85" s="16"/>
    </row>
    <row r="86" spans="1:12" ht="14.25" customHeight="1">
      <c r="A86" s="206" t="s">
        <v>350</v>
      </c>
      <c r="B86" s="20"/>
      <c r="C86" s="20">
        <v>2115</v>
      </c>
      <c r="D86" s="20">
        <v>3496</v>
      </c>
      <c r="E86" s="20">
        <v>1663</v>
      </c>
      <c r="F86" s="20">
        <v>2500</v>
      </c>
      <c r="G86" s="358">
        <f t="shared" si="1"/>
        <v>1.1820330969267139</v>
      </c>
      <c r="H86" s="16"/>
      <c r="I86" s="16"/>
      <c r="J86" s="16"/>
      <c r="K86" s="16"/>
      <c r="L86" s="16"/>
    </row>
    <row r="87" spans="1:12" ht="14.25" customHeight="1">
      <c r="A87" s="206" t="s">
        <v>351</v>
      </c>
      <c r="B87" s="20"/>
      <c r="C87" s="20">
        <v>23339</v>
      </c>
      <c r="D87" s="20">
        <v>23339</v>
      </c>
      <c r="E87" s="20">
        <v>28526</v>
      </c>
      <c r="F87" s="20">
        <v>23500</v>
      </c>
      <c r="G87" s="358">
        <f t="shared" si="1"/>
        <v>1.0068983246925747</v>
      </c>
      <c r="H87" s="16"/>
      <c r="I87" s="16"/>
      <c r="J87" s="16"/>
      <c r="K87" s="16"/>
      <c r="L87" s="16"/>
    </row>
    <row r="88" spans="1:12" ht="14.25" customHeight="1">
      <c r="A88" s="206" t="s">
        <v>352</v>
      </c>
      <c r="B88" s="20"/>
      <c r="C88" s="20">
        <v>11693</v>
      </c>
      <c r="D88" s="20">
        <v>11693</v>
      </c>
      <c r="E88" s="20">
        <v>13796</v>
      </c>
      <c r="F88" s="20">
        <v>11700</v>
      </c>
      <c r="G88" s="358">
        <f t="shared" si="1"/>
        <v>1.000598648764218</v>
      </c>
      <c r="H88" s="16"/>
      <c r="I88" s="16"/>
      <c r="J88" s="16"/>
      <c r="K88" s="16"/>
      <c r="L88" s="16"/>
    </row>
    <row r="89" spans="1:12" ht="15" customHeight="1">
      <c r="A89" s="33" t="s">
        <v>100</v>
      </c>
      <c r="B89" s="20">
        <v>10683</v>
      </c>
      <c r="C89" s="34">
        <v>24514</v>
      </c>
      <c r="D89" s="34">
        <v>24514</v>
      </c>
      <c r="E89" s="34">
        <v>24508</v>
      </c>
      <c r="F89" s="34">
        <v>22822</v>
      </c>
      <c r="G89" s="358">
        <f t="shared" si="1"/>
        <v>0.9309782165293302</v>
      </c>
      <c r="H89" s="16"/>
      <c r="I89" s="16"/>
      <c r="J89" s="16"/>
      <c r="K89" s="16"/>
      <c r="L89" s="16"/>
    </row>
    <row r="90" spans="1:12" ht="14.25" customHeight="1">
      <c r="A90" s="33" t="s">
        <v>101</v>
      </c>
      <c r="B90" s="20">
        <f>SUM(B91:B94)</f>
        <v>34098</v>
      </c>
      <c r="C90" s="34">
        <f>SUM(C91:C96)</f>
        <v>317964</v>
      </c>
      <c r="D90" s="34">
        <v>302714</v>
      </c>
      <c r="E90" s="34">
        <f>SUM(E91:E96)</f>
        <v>341697</v>
      </c>
      <c r="F90" s="34">
        <f>SUM(F91:F96)</f>
        <v>279108</v>
      </c>
      <c r="G90" s="358">
        <f t="shared" si="1"/>
        <v>0.8777974865079066</v>
      </c>
      <c r="H90" s="16" t="s">
        <v>313</v>
      </c>
      <c r="I90" s="16"/>
      <c r="J90" s="16"/>
      <c r="K90" s="16"/>
      <c r="L90" s="16"/>
    </row>
    <row r="91" spans="1:12" ht="13.5" customHeight="1">
      <c r="A91" s="44" t="s">
        <v>178</v>
      </c>
      <c r="B91" s="20">
        <v>14643</v>
      </c>
      <c r="C91" s="20">
        <v>171224</v>
      </c>
      <c r="D91" s="20">
        <v>171324</v>
      </c>
      <c r="E91" s="20">
        <v>189381</v>
      </c>
      <c r="F91" s="20">
        <v>179307</v>
      </c>
      <c r="G91" s="358">
        <f t="shared" si="1"/>
        <v>1.0472071672195487</v>
      </c>
      <c r="H91" s="16"/>
      <c r="I91" s="16"/>
      <c r="J91" s="16"/>
      <c r="K91" s="16"/>
      <c r="L91" s="16"/>
    </row>
    <row r="92" spans="1:12" ht="13.5" customHeight="1">
      <c r="A92" s="30" t="s">
        <v>102</v>
      </c>
      <c r="B92" s="20">
        <v>4455</v>
      </c>
      <c r="C92" s="20">
        <v>0</v>
      </c>
      <c r="D92" s="20">
        <v>0</v>
      </c>
      <c r="E92" s="20">
        <v>5526</v>
      </c>
      <c r="F92" s="20">
        <v>0</v>
      </c>
      <c r="G92" s="358"/>
      <c r="H92" s="16"/>
      <c r="I92" s="16"/>
      <c r="J92" s="16"/>
      <c r="K92" s="16"/>
      <c r="L92" s="16"/>
    </row>
    <row r="93" spans="1:12" ht="13.5" customHeight="1">
      <c r="A93" s="30" t="s">
        <v>103</v>
      </c>
      <c r="B93" s="20">
        <v>15000</v>
      </c>
      <c r="C93" s="20">
        <v>0</v>
      </c>
      <c r="D93" s="20">
        <v>0</v>
      </c>
      <c r="E93" s="20">
        <v>0</v>
      </c>
      <c r="F93" s="20">
        <v>0</v>
      </c>
      <c r="G93" s="358"/>
      <c r="H93" s="16"/>
      <c r="I93" s="16"/>
      <c r="J93" s="16"/>
      <c r="K93" s="16"/>
      <c r="L93" s="16"/>
    </row>
    <row r="94" spans="1:12" ht="13.5" customHeight="1">
      <c r="A94" s="30" t="s">
        <v>104</v>
      </c>
      <c r="B94" s="20"/>
      <c r="C94" s="324">
        <v>10000</v>
      </c>
      <c r="D94" s="324">
        <v>8750</v>
      </c>
      <c r="E94" s="324">
        <v>10000</v>
      </c>
      <c r="F94" s="324">
        <v>10000</v>
      </c>
      <c r="G94" s="358">
        <f t="shared" si="1"/>
        <v>1</v>
      </c>
      <c r="H94" s="16">
        <v>17096</v>
      </c>
      <c r="I94" s="16"/>
      <c r="J94" s="16"/>
      <c r="K94" s="16"/>
      <c r="L94" s="16"/>
    </row>
    <row r="95" spans="1:12" ht="13.5" customHeight="1">
      <c r="A95" s="30" t="s">
        <v>190</v>
      </c>
      <c r="B95" s="20"/>
      <c r="C95" s="20">
        <v>66027</v>
      </c>
      <c r="D95" s="20">
        <v>51927</v>
      </c>
      <c r="E95" s="20">
        <v>66077</v>
      </c>
      <c r="F95" s="20">
        <v>20580</v>
      </c>
      <c r="G95" s="358">
        <f t="shared" si="1"/>
        <v>0.3116906719978191</v>
      </c>
      <c r="H95" s="16">
        <v>7378</v>
      </c>
      <c r="I95" s="16"/>
      <c r="J95" s="16"/>
      <c r="K95" s="16"/>
      <c r="L95" s="16"/>
    </row>
    <row r="96" spans="1:12" ht="13.5" customHeight="1">
      <c r="A96" s="30" t="s">
        <v>317</v>
      </c>
      <c r="B96" s="20"/>
      <c r="C96" s="20">
        <v>70713</v>
      </c>
      <c r="D96" s="20">
        <v>70713</v>
      </c>
      <c r="E96" s="20">
        <v>70713</v>
      </c>
      <c r="F96" s="20">
        <v>69221</v>
      </c>
      <c r="G96" s="358">
        <f t="shared" si="1"/>
        <v>0.9789006264760369</v>
      </c>
      <c r="H96" s="16"/>
      <c r="I96" s="16"/>
      <c r="J96" s="16"/>
      <c r="K96" s="16"/>
      <c r="L96" s="16"/>
    </row>
    <row r="97" spans="1:12" ht="16.5" customHeight="1">
      <c r="A97" s="40" t="s">
        <v>105</v>
      </c>
      <c r="B97" s="45">
        <f>SUM(B98:B100)</f>
        <v>0</v>
      </c>
      <c r="C97" s="45">
        <f>SUM(C98:C100)</f>
        <v>0</v>
      </c>
      <c r="D97" s="45">
        <v>0</v>
      </c>
      <c r="E97" s="45">
        <f>SUM(E98:E100)</f>
        <v>0</v>
      </c>
      <c r="F97" s="45"/>
      <c r="G97" s="358"/>
      <c r="H97" s="16"/>
      <c r="I97" s="16"/>
      <c r="J97" s="16"/>
      <c r="K97" s="16"/>
      <c r="L97" s="16"/>
    </row>
    <row r="98" spans="1:12" ht="16.5" customHeight="1">
      <c r="A98" s="41" t="s">
        <v>106</v>
      </c>
      <c r="B98" s="45">
        <v>0</v>
      </c>
      <c r="C98" s="45">
        <v>0</v>
      </c>
      <c r="D98" s="45"/>
      <c r="E98" s="45">
        <v>0</v>
      </c>
      <c r="F98" s="45"/>
      <c r="G98" s="358"/>
      <c r="H98" s="16"/>
      <c r="I98" s="16"/>
      <c r="J98" s="16"/>
      <c r="K98" s="16"/>
      <c r="L98" s="16"/>
    </row>
    <row r="99" spans="1:12" ht="14.25" customHeight="1">
      <c r="A99" s="46" t="s">
        <v>107</v>
      </c>
      <c r="B99" s="45"/>
      <c r="C99" s="45"/>
      <c r="D99" s="45">
        <v>0</v>
      </c>
      <c r="E99" s="45"/>
      <c r="F99" s="45"/>
      <c r="G99" s="358"/>
      <c r="H99" s="16"/>
      <c r="I99" s="16"/>
      <c r="J99" s="16"/>
      <c r="K99" s="16"/>
      <c r="L99" s="16"/>
    </row>
    <row r="100" spans="1:12" ht="16.5" customHeight="1">
      <c r="A100" s="41" t="s">
        <v>41</v>
      </c>
      <c r="B100" s="45">
        <v>0</v>
      </c>
      <c r="C100" s="45">
        <v>0</v>
      </c>
      <c r="D100" s="323"/>
      <c r="E100" s="45">
        <v>0</v>
      </c>
      <c r="F100" s="45"/>
      <c r="G100" s="358"/>
      <c r="H100" s="16"/>
      <c r="I100" s="16"/>
      <c r="J100" s="16"/>
      <c r="K100" s="16"/>
      <c r="L100" s="16"/>
    </row>
    <row r="101" spans="1:12" ht="16.5" customHeight="1">
      <c r="A101" s="41" t="s">
        <v>396</v>
      </c>
      <c r="B101" s="45"/>
      <c r="C101" s="323">
        <v>55485</v>
      </c>
      <c r="D101" s="323">
        <v>55485</v>
      </c>
      <c r="E101" s="323">
        <v>51667</v>
      </c>
      <c r="F101" s="343">
        <v>55601</v>
      </c>
      <c r="G101" s="358">
        <f t="shared" si="1"/>
        <v>1.0020906551320177</v>
      </c>
      <c r="H101" s="16"/>
      <c r="I101" s="16"/>
      <c r="J101" s="16"/>
      <c r="K101" s="16"/>
      <c r="L101" s="16"/>
    </row>
    <row r="102" spans="1:12" ht="16.5" customHeight="1">
      <c r="A102" s="41" t="s">
        <v>416</v>
      </c>
      <c r="B102" s="45"/>
      <c r="C102" s="14"/>
      <c r="D102" s="14"/>
      <c r="E102" s="344"/>
      <c r="F102" s="345"/>
      <c r="G102" s="358"/>
      <c r="H102" s="16"/>
      <c r="I102" s="16"/>
      <c r="J102" s="16"/>
      <c r="K102" s="16"/>
      <c r="L102" s="16"/>
    </row>
    <row r="103" spans="1:12" ht="18.75" customHeight="1">
      <c r="A103" s="43" t="s">
        <v>108</v>
      </c>
      <c r="B103" s="14">
        <f>B72+B97</f>
        <v>766639</v>
      </c>
      <c r="C103" s="14">
        <f>C73+C83+C84+C89+C90+C101</f>
        <v>533822</v>
      </c>
      <c r="D103" s="14">
        <f>D73+D83+D84+D89+D90+D101</f>
        <v>519953</v>
      </c>
      <c r="E103" s="14">
        <f>E73+E83+E84+E89+E90+E101</f>
        <v>595492</v>
      </c>
      <c r="F103" s="14">
        <f>SUM(F73+F83+F84+F89+F90+F101)</f>
        <v>503776</v>
      </c>
      <c r="G103" s="358">
        <f t="shared" si="1"/>
        <v>0.9437153208372828</v>
      </c>
      <c r="H103" s="16" t="s">
        <v>314</v>
      </c>
      <c r="I103" s="16"/>
      <c r="J103" s="16"/>
      <c r="K103" s="16"/>
      <c r="L103" s="16"/>
    </row>
    <row r="104" spans="1:8" ht="13.5" customHeight="1">
      <c r="A104" s="2"/>
      <c r="B104" s="47"/>
      <c r="H104">
        <v>449386</v>
      </c>
    </row>
    <row r="105" spans="1:3" ht="13.5" customHeight="1">
      <c r="A105" s="48" t="s">
        <v>109</v>
      </c>
      <c r="B105" s="49" t="e">
        <f>B8-B103</f>
        <v>#REF!</v>
      </c>
      <c r="C105" s="50">
        <f>G8-G103</f>
        <v>-0.9437153208372828</v>
      </c>
    </row>
    <row r="106" spans="1:2" ht="13.5" customHeight="1">
      <c r="A106" s="2"/>
      <c r="B106" s="47"/>
    </row>
    <row r="107" spans="1:2" ht="13.5" customHeight="1">
      <c r="A107" s="2"/>
      <c r="B107" s="47"/>
    </row>
    <row r="108" spans="1:2" ht="13.5" customHeight="1">
      <c r="A108" s="2"/>
      <c r="B108" s="47"/>
    </row>
    <row r="109" spans="1:2" ht="13.5" customHeight="1">
      <c r="A109" s="2"/>
      <c r="B109" s="47"/>
    </row>
    <row r="110" spans="1:2" ht="13.5" customHeight="1">
      <c r="A110" s="2"/>
      <c r="B110" s="47"/>
    </row>
    <row r="111" spans="1:2" ht="13.5" customHeight="1">
      <c r="A111" s="2"/>
      <c r="B111" s="47"/>
    </row>
    <row r="112" spans="1:2" ht="13.5" customHeight="1">
      <c r="A112" s="2"/>
      <c r="B112" s="47"/>
    </row>
    <row r="113" spans="1:2" ht="12.75">
      <c r="A113" s="2"/>
      <c r="B113" s="47"/>
    </row>
    <row r="114" spans="1:2" ht="12.75">
      <c r="A114" s="2"/>
      <c r="B114" s="47"/>
    </row>
    <row r="115" spans="1:2" ht="12.75">
      <c r="A115" s="2"/>
      <c r="B115" s="47"/>
    </row>
    <row r="116" spans="1:2" ht="12.75">
      <c r="A116" s="2"/>
      <c r="B116" s="47"/>
    </row>
  </sheetData>
  <sheetProtection selectLockedCells="1" selectUnlockedCells="1"/>
  <mergeCells count="5">
    <mergeCell ref="A4:C4"/>
    <mergeCell ref="A5:C5"/>
    <mergeCell ref="A2:M2"/>
    <mergeCell ref="C6:G6"/>
    <mergeCell ref="A1:N1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8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9.00390625" defaultRowHeight="12.75"/>
  <cols>
    <col min="1" max="1" width="63.125" style="2" customWidth="1"/>
    <col min="2" max="3" width="14.75390625" style="2" customWidth="1"/>
    <col min="4" max="4" width="12.125" style="2" customWidth="1"/>
    <col min="5" max="5" width="10.375" style="2" customWidth="1"/>
    <col min="6" max="6" width="12.125" style="2" customWidth="1"/>
    <col min="7" max="7" width="0.2421875" style="2" hidden="1" customWidth="1"/>
    <col min="8" max="14" width="9.125" style="2" hidden="1" customWidth="1"/>
    <col min="15" max="16384" width="9.125" style="2" customWidth="1"/>
  </cols>
  <sheetData>
    <row r="2" spans="1:14" s="226" customFormat="1" ht="21" customHeight="1">
      <c r="A2" s="411" t="s">
        <v>518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3" s="226" customFormat="1" ht="12.7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6" ht="24.75" customHeight="1">
      <c r="A4" s="408" t="s">
        <v>185</v>
      </c>
      <c r="B4" s="408"/>
      <c r="C4" s="409"/>
      <c r="D4" s="409"/>
      <c r="E4" s="409"/>
      <c r="F4" s="409"/>
    </row>
    <row r="5" spans="1:6" ht="44.25" customHeight="1">
      <c r="A5" s="408" t="s">
        <v>447</v>
      </c>
      <c r="B5" s="408"/>
      <c r="C5" s="409"/>
      <c r="D5" s="409"/>
      <c r="E5" s="409"/>
      <c r="F5" s="409"/>
    </row>
    <row r="6" spans="1:6" ht="12.75">
      <c r="A6" s="3"/>
      <c r="C6" s="51"/>
      <c r="D6" s="51"/>
      <c r="E6" s="51"/>
      <c r="F6" s="51"/>
    </row>
    <row r="7" spans="1:8" ht="78" customHeight="1">
      <c r="A7" s="52" t="s">
        <v>110</v>
      </c>
      <c r="B7" s="365" t="s">
        <v>413</v>
      </c>
      <c r="C7" s="365" t="s">
        <v>443</v>
      </c>
      <c r="D7" s="365" t="s">
        <v>431</v>
      </c>
      <c r="E7" s="365" t="s">
        <v>534</v>
      </c>
      <c r="F7" s="365" t="s">
        <v>448</v>
      </c>
      <c r="G7" s="119"/>
      <c r="H7" s="53"/>
    </row>
    <row r="8" spans="1:8" ht="16.5" customHeight="1">
      <c r="A8" s="13" t="s">
        <v>111</v>
      </c>
      <c r="B8" s="14">
        <v>21017</v>
      </c>
      <c r="C8" s="14">
        <v>21017</v>
      </c>
      <c r="D8" s="182">
        <v>36077</v>
      </c>
      <c r="E8" s="182">
        <v>747099</v>
      </c>
      <c r="F8" s="401">
        <f>E8/B8</f>
        <v>35.54736641766189</v>
      </c>
      <c r="G8" s="120"/>
      <c r="H8" s="54"/>
    </row>
    <row r="9" spans="1:8" ht="16.5" customHeight="1">
      <c r="A9" s="41" t="s">
        <v>112</v>
      </c>
      <c r="B9" s="147">
        <v>3168</v>
      </c>
      <c r="C9" s="147">
        <v>3168</v>
      </c>
      <c r="D9" s="387">
        <v>9711</v>
      </c>
      <c r="E9" s="147">
        <f>SUM(E10:E11)</f>
        <v>737099</v>
      </c>
      <c r="F9" s="401">
        <f>E9/B9</f>
        <v>232.67013888888889</v>
      </c>
      <c r="G9" s="121"/>
      <c r="H9" s="55"/>
    </row>
    <row r="10" spans="1:8" ht="13.5" customHeight="1">
      <c r="A10" s="19" t="s">
        <v>113</v>
      </c>
      <c r="B10" s="147">
        <v>3168</v>
      </c>
      <c r="C10" s="147">
        <v>3168</v>
      </c>
      <c r="D10" s="44">
        <v>0</v>
      </c>
      <c r="E10" s="149">
        <v>725594</v>
      </c>
      <c r="F10" s="401">
        <f>E10/B10</f>
        <v>229.0385101010101</v>
      </c>
      <c r="G10" s="122"/>
      <c r="H10" s="55"/>
    </row>
    <row r="11" spans="1:8" ht="13.5" customHeight="1">
      <c r="A11" s="148" t="s">
        <v>114</v>
      </c>
      <c r="B11" s="149">
        <v>0</v>
      </c>
      <c r="C11" s="149">
        <v>0</v>
      </c>
      <c r="D11" s="184">
        <v>9711</v>
      </c>
      <c r="E11" s="184">
        <v>11505</v>
      </c>
      <c r="F11" s="401"/>
      <c r="G11" s="123">
        <v>1636</v>
      </c>
      <c r="H11" s="56"/>
    </row>
    <row r="12" spans="1:8" ht="16.5" customHeight="1">
      <c r="A12" s="150" t="s">
        <v>115</v>
      </c>
      <c r="B12" s="147">
        <f>SUM(B13:B17)</f>
        <v>0</v>
      </c>
      <c r="C12" s="147">
        <f>SUM(C13:C17)</f>
        <v>0</v>
      </c>
      <c r="D12" s="183"/>
      <c r="E12" s="183"/>
      <c r="F12" s="401"/>
      <c r="G12" s="124"/>
      <c r="H12" s="55"/>
    </row>
    <row r="13" spans="1:8" ht="13.5" customHeight="1">
      <c r="A13" s="30" t="s">
        <v>116</v>
      </c>
      <c r="B13" s="147"/>
      <c r="C13" s="147"/>
      <c r="D13" s="183"/>
      <c r="E13" s="183"/>
      <c r="F13" s="401"/>
      <c r="G13" s="125"/>
      <c r="H13" s="55"/>
    </row>
    <row r="14" spans="1:8" ht="13.5" customHeight="1">
      <c r="A14" s="30" t="s">
        <v>117</v>
      </c>
      <c r="B14" s="149">
        <v>0</v>
      </c>
      <c r="C14" s="149">
        <v>0</v>
      </c>
      <c r="D14" s="184"/>
      <c r="E14" s="184"/>
      <c r="F14" s="401"/>
      <c r="G14" s="125"/>
      <c r="H14" s="56"/>
    </row>
    <row r="15" spans="1:8" ht="13.5" customHeight="1">
      <c r="A15" s="30" t="s">
        <v>118</v>
      </c>
      <c r="B15" s="149"/>
      <c r="C15" s="149"/>
      <c r="D15" s="184"/>
      <c r="E15" s="184"/>
      <c r="F15" s="401"/>
      <c r="G15" s="125"/>
      <c r="H15" s="56"/>
    </row>
    <row r="16" spans="1:8" ht="13.5" customHeight="1">
      <c r="A16" s="30" t="s">
        <v>119</v>
      </c>
      <c r="B16" s="149"/>
      <c r="C16" s="149"/>
      <c r="D16" s="184"/>
      <c r="E16" s="184"/>
      <c r="F16" s="401"/>
      <c r="G16" s="125"/>
      <c r="H16" s="56"/>
    </row>
    <row r="17" spans="1:8" ht="13.5" customHeight="1">
      <c r="A17" s="30" t="s">
        <v>120</v>
      </c>
      <c r="B17" s="149"/>
      <c r="C17" s="149"/>
      <c r="D17" s="184"/>
      <c r="E17" s="184"/>
      <c r="F17" s="401"/>
      <c r="G17" s="125"/>
      <c r="H17" s="56"/>
    </row>
    <row r="18" spans="1:8" ht="16.5" customHeight="1">
      <c r="A18" s="150" t="s">
        <v>121</v>
      </c>
      <c r="B18" s="147">
        <v>17849</v>
      </c>
      <c r="C18" s="147">
        <v>17849</v>
      </c>
      <c r="D18" s="183">
        <v>26366</v>
      </c>
      <c r="E18" s="183">
        <v>0</v>
      </c>
      <c r="F18" s="401">
        <f>E18/B18</f>
        <v>0</v>
      </c>
      <c r="G18" s="124"/>
      <c r="H18" s="55"/>
    </row>
    <row r="19" spans="1:8" ht="13.5" customHeight="1">
      <c r="A19" s="30" t="s">
        <v>122</v>
      </c>
      <c r="B19" s="149"/>
      <c r="C19" s="149"/>
      <c r="D19" s="184"/>
      <c r="E19" s="184"/>
      <c r="F19" s="401"/>
      <c r="G19" s="125"/>
      <c r="H19" s="56"/>
    </row>
    <row r="20" spans="1:8" ht="13.5" customHeight="1">
      <c r="A20" s="30" t="s">
        <v>123</v>
      </c>
      <c r="B20" s="149">
        <v>0</v>
      </c>
      <c r="C20" s="149">
        <v>0</v>
      </c>
      <c r="D20" s="184"/>
      <c r="E20" s="184"/>
      <c r="F20" s="401"/>
      <c r="G20" s="125"/>
      <c r="H20" s="56"/>
    </row>
    <row r="21" spans="1:8" ht="14.25" customHeight="1">
      <c r="A21" s="30" t="s">
        <v>124</v>
      </c>
      <c r="B21" s="149">
        <v>17849</v>
      </c>
      <c r="C21" s="149">
        <v>17849</v>
      </c>
      <c r="D21" s="184">
        <v>26366</v>
      </c>
      <c r="E21" s="184">
        <v>0</v>
      </c>
      <c r="F21" s="401">
        <f>E21/B21</f>
        <v>0</v>
      </c>
      <c r="G21" s="125"/>
      <c r="H21" s="56"/>
    </row>
    <row r="22" spans="1:8" ht="16.5" customHeight="1">
      <c r="A22" s="40" t="s">
        <v>12</v>
      </c>
      <c r="B22" s="147"/>
      <c r="C22" s="147"/>
      <c r="D22" s="183"/>
      <c r="E22" s="183">
        <v>10000</v>
      </c>
      <c r="F22" s="401"/>
      <c r="G22" s="126"/>
      <c r="H22" s="55"/>
    </row>
    <row r="23" spans="1:8" ht="16.5" customHeight="1">
      <c r="A23" s="41" t="s">
        <v>13</v>
      </c>
      <c r="B23" s="147"/>
      <c r="C23" s="147"/>
      <c r="D23" s="183"/>
      <c r="E23" s="183">
        <v>10000</v>
      </c>
      <c r="F23" s="401"/>
      <c r="G23" s="121"/>
      <c r="H23" s="55"/>
    </row>
    <row r="24" spans="1:8" ht="16.5" customHeight="1">
      <c r="A24" s="19" t="s">
        <v>125</v>
      </c>
      <c r="B24" s="147"/>
      <c r="C24" s="147"/>
      <c r="D24" s="183"/>
      <c r="E24" s="184">
        <v>10000</v>
      </c>
      <c r="F24" s="401"/>
      <c r="G24" s="122"/>
      <c r="H24" s="55"/>
    </row>
    <row r="25" spans="1:8" ht="16.5" customHeight="1">
      <c r="A25" s="30" t="s">
        <v>126</v>
      </c>
      <c r="B25" s="147"/>
      <c r="C25" s="147"/>
      <c r="D25" s="183"/>
      <c r="E25" s="183"/>
      <c r="F25" s="401"/>
      <c r="G25" s="125"/>
      <c r="H25" s="55"/>
    </row>
    <row r="26" spans="1:8" ht="16.5" customHeight="1">
      <c r="A26" s="41" t="s">
        <v>20</v>
      </c>
      <c r="B26" s="147">
        <v>0</v>
      </c>
      <c r="C26" s="147">
        <v>0</v>
      </c>
      <c r="D26" s="183"/>
      <c r="E26" s="183"/>
      <c r="F26" s="401"/>
      <c r="G26" s="121"/>
      <c r="H26" s="55"/>
    </row>
    <row r="27" spans="1:8" ht="16.5" customHeight="1">
      <c r="A27" s="43" t="s">
        <v>127</v>
      </c>
      <c r="B27" s="147">
        <f>B22+B8</f>
        <v>21017</v>
      </c>
      <c r="C27" s="147">
        <f>C22+C8</f>
        <v>21017</v>
      </c>
      <c r="D27" s="183">
        <v>36077</v>
      </c>
      <c r="E27" s="183">
        <v>737099</v>
      </c>
      <c r="F27" s="401">
        <f>E27/B27</f>
        <v>35.071561117190846</v>
      </c>
      <c r="G27" s="127"/>
      <c r="H27" s="55"/>
    </row>
    <row r="28" spans="1:8" ht="16.5" customHeight="1">
      <c r="A28" s="13" t="s">
        <v>128</v>
      </c>
      <c r="B28" s="147"/>
      <c r="C28" s="147"/>
      <c r="D28" s="183"/>
      <c r="E28" s="183"/>
      <c r="F28" s="401"/>
      <c r="G28" s="128"/>
      <c r="H28" s="55"/>
    </row>
    <row r="29" spans="1:8" ht="16.5" customHeight="1">
      <c r="A29" s="41" t="s">
        <v>129</v>
      </c>
      <c r="B29" s="147">
        <v>10419</v>
      </c>
      <c r="C29" s="147">
        <v>26693</v>
      </c>
      <c r="D29" s="183">
        <v>18898</v>
      </c>
      <c r="E29" s="183">
        <v>727199</v>
      </c>
      <c r="F29" s="401">
        <f>E29/B29</f>
        <v>69.79546981476149</v>
      </c>
      <c r="G29" s="121"/>
      <c r="H29" s="55"/>
    </row>
    <row r="30" spans="1:8" ht="16.5" customHeight="1">
      <c r="A30" s="151" t="s">
        <v>130</v>
      </c>
      <c r="B30" s="147">
        <v>10419</v>
      </c>
      <c r="C30" s="147">
        <v>26693</v>
      </c>
      <c r="D30" s="183">
        <f>SUM(D31:D33)</f>
        <v>18898</v>
      </c>
      <c r="E30" s="183">
        <f>SUM(E31:E33)</f>
        <v>52900</v>
      </c>
      <c r="F30" s="401">
        <f>E30/B30</f>
        <v>5.077262693156733</v>
      </c>
      <c r="G30" s="129"/>
      <c r="H30" s="55"/>
    </row>
    <row r="31" spans="1:8" ht="13.5" customHeight="1">
      <c r="A31" s="152" t="s">
        <v>131</v>
      </c>
      <c r="B31" s="147">
        <v>0</v>
      </c>
      <c r="C31" s="147">
        <v>0</v>
      </c>
      <c r="D31" s="183"/>
      <c r="E31" s="183">
        <v>50000</v>
      </c>
      <c r="F31" s="401"/>
      <c r="G31" s="130"/>
      <c r="H31" s="55"/>
    </row>
    <row r="32" spans="1:8" ht="13.5" customHeight="1">
      <c r="A32" s="153" t="s">
        <v>132</v>
      </c>
      <c r="B32" s="147">
        <v>3168</v>
      </c>
      <c r="C32" s="147">
        <v>3706</v>
      </c>
      <c r="D32" s="183">
        <v>9711</v>
      </c>
      <c r="E32" s="183">
        <v>2800</v>
      </c>
      <c r="F32" s="401"/>
      <c r="G32" s="131"/>
      <c r="H32" s="55"/>
    </row>
    <row r="33" spans="1:11" ht="13.5" customHeight="1">
      <c r="A33" s="152" t="s">
        <v>133</v>
      </c>
      <c r="B33" s="147">
        <v>7251</v>
      </c>
      <c r="C33" s="147">
        <v>21511</v>
      </c>
      <c r="D33" s="183">
        <v>9187</v>
      </c>
      <c r="E33" s="183">
        <v>100</v>
      </c>
      <c r="F33" s="401"/>
      <c r="G33" s="130"/>
      <c r="H33" s="55"/>
      <c r="J33" s="346"/>
      <c r="K33" s="346"/>
    </row>
    <row r="34" spans="1:6" ht="13.5" customHeight="1">
      <c r="A34" s="151" t="s">
        <v>134</v>
      </c>
      <c r="B34" s="147">
        <v>0</v>
      </c>
      <c r="C34" s="147"/>
      <c r="D34" s="183"/>
      <c r="E34" s="183"/>
      <c r="F34" s="401"/>
    </row>
    <row r="35" spans="1:6" ht="13.5" customHeight="1">
      <c r="A35" s="154" t="s">
        <v>135</v>
      </c>
      <c r="B35" s="149"/>
      <c r="C35" s="149"/>
      <c r="D35" s="184"/>
      <c r="E35" s="184"/>
      <c r="F35" s="401"/>
    </row>
    <row r="36" spans="1:6" ht="13.5" customHeight="1">
      <c r="A36" s="154" t="s">
        <v>136</v>
      </c>
      <c r="B36" s="149">
        <v>0</v>
      </c>
      <c r="C36" s="149"/>
      <c r="D36" s="184"/>
      <c r="E36" s="184"/>
      <c r="F36" s="401"/>
    </row>
    <row r="37" spans="1:6" ht="13.5" customHeight="1">
      <c r="A37" s="154"/>
      <c r="B37" s="149"/>
      <c r="C37" s="149"/>
      <c r="D37" s="184"/>
      <c r="E37" s="184"/>
      <c r="F37" s="401"/>
    </row>
    <row r="38" spans="1:6" ht="13.5" customHeight="1">
      <c r="A38" s="41" t="s">
        <v>137</v>
      </c>
      <c r="B38" s="147">
        <v>1000</v>
      </c>
      <c r="C38" s="147">
        <v>3800</v>
      </c>
      <c r="D38" s="183">
        <v>16149</v>
      </c>
      <c r="E38" s="183">
        <v>694821</v>
      </c>
      <c r="F38" s="401">
        <f>E38/B38</f>
        <v>694.821</v>
      </c>
    </row>
    <row r="39" spans="1:6" ht="13.5" customHeight="1">
      <c r="A39" s="151" t="s">
        <v>138</v>
      </c>
      <c r="B39" s="147">
        <v>1000</v>
      </c>
      <c r="C39" s="147"/>
      <c r="D39" s="183"/>
      <c r="E39" s="183">
        <f>SUM(E40:E45)</f>
        <v>10522</v>
      </c>
      <c r="F39" s="401">
        <f>E39/B39</f>
        <v>10.522</v>
      </c>
    </row>
    <row r="40" spans="1:6" ht="13.5" customHeight="1">
      <c r="A40" s="21" t="s">
        <v>449</v>
      </c>
      <c r="B40" s="149"/>
      <c r="C40" s="149"/>
      <c r="D40" s="184"/>
      <c r="E40" s="184">
        <v>2500</v>
      </c>
      <c r="F40" s="401"/>
    </row>
    <row r="41" spans="1:6" ht="13.5" customHeight="1">
      <c r="A41" s="21" t="s">
        <v>450</v>
      </c>
      <c r="B41" s="149"/>
      <c r="C41" s="149"/>
      <c r="D41" s="184"/>
      <c r="E41" s="184">
        <v>3936</v>
      </c>
      <c r="F41" s="401"/>
    </row>
    <row r="42" spans="1:6" ht="15.75" customHeight="1">
      <c r="A42" s="180" t="s">
        <v>451</v>
      </c>
      <c r="B42" s="157"/>
      <c r="C42" s="157"/>
      <c r="D42" s="186"/>
      <c r="E42" s="186">
        <v>1000</v>
      </c>
      <c r="F42" s="401"/>
    </row>
    <row r="43" spans="1:6" ht="15.75" customHeight="1">
      <c r="A43" s="180" t="s">
        <v>452</v>
      </c>
      <c r="B43" s="157"/>
      <c r="C43" s="157"/>
      <c r="D43" s="186"/>
      <c r="E43" s="186">
        <v>1250</v>
      </c>
      <c r="F43" s="401"/>
    </row>
    <row r="44" spans="1:6" ht="15.75" customHeight="1">
      <c r="A44" s="180" t="s">
        <v>453</v>
      </c>
      <c r="B44" s="157"/>
      <c r="C44" s="157"/>
      <c r="D44" s="186"/>
      <c r="E44" s="186">
        <v>300</v>
      </c>
      <c r="F44" s="401"/>
    </row>
    <row r="45" spans="1:6" ht="15.75" customHeight="1">
      <c r="A45" s="180" t="s">
        <v>454</v>
      </c>
      <c r="B45" s="157"/>
      <c r="C45" s="157"/>
      <c r="D45" s="186">
        <v>6934</v>
      </c>
      <c r="E45" s="186">
        <v>1536</v>
      </c>
      <c r="F45" s="401"/>
    </row>
    <row r="46" spans="1:6" ht="15.75" customHeight="1">
      <c r="A46" s="180" t="s">
        <v>491</v>
      </c>
      <c r="B46" s="157"/>
      <c r="C46" s="157"/>
      <c r="D46" s="186">
        <v>9215</v>
      </c>
      <c r="E46" s="186"/>
      <c r="F46" s="401"/>
    </row>
    <row r="47" spans="1:8" ht="13.5" customHeight="1">
      <c r="A47" s="152" t="s">
        <v>131</v>
      </c>
      <c r="B47" s="147">
        <v>0</v>
      </c>
      <c r="C47" s="147">
        <v>0</v>
      </c>
      <c r="D47" s="183"/>
      <c r="E47" s="183">
        <v>675594</v>
      </c>
      <c r="F47" s="401"/>
      <c r="G47" s="130"/>
      <c r="H47" s="55"/>
    </row>
    <row r="48" spans="1:8" ht="13.5" customHeight="1">
      <c r="A48" s="153" t="s">
        <v>132</v>
      </c>
      <c r="B48" s="147">
        <v>3168</v>
      </c>
      <c r="C48" s="147">
        <v>3706</v>
      </c>
      <c r="D48" s="183">
        <v>9711</v>
      </c>
      <c r="E48" s="183">
        <v>8705</v>
      </c>
      <c r="F48" s="401"/>
      <c r="G48" s="131"/>
      <c r="H48" s="55"/>
    </row>
    <row r="49" spans="1:11" ht="13.5" customHeight="1">
      <c r="A49" s="152" t="s">
        <v>133</v>
      </c>
      <c r="B49" s="147">
        <v>7251</v>
      </c>
      <c r="C49" s="147">
        <v>21511</v>
      </c>
      <c r="D49" s="183">
        <v>9187</v>
      </c>
      <c r="E49" s="183"/>
      <c r="F49" s="401"/>
      <c r="G49" s="130"/>
      <c r="H49" s="55"/>
      <c r="J49" s="346"/>
      <c r="K49" s="346"/>
    </row>
    <row r="50" spans="1:6" ht="13.5" customHeight="1">
      <c r="A50" s="151" t="s">
        <v>184</v>
      </c>
      <c r="B50" s="156">
        <v>0</v>
      </c>
      <c r="C50" s="156">
        <v>0</v>
      </c>
      <c r="D50" s="156">
        <v>0</v>
      </c>
      <c r="E50" s="156">
        <v>0</v>
      </c>
      <c r="F50" s="401"/>
    </row>
    <row r="51" spans="1:6" ht="13.5" customHeight="1">
      <c r="A51" s="41" t="s">
        <v>139</v>
      </c>
      <c r="B51" s="147">
        <f>SUM(B52+B53)</f>
        <v>0</v>
      </c>
      <c r="C51" s="147">
        <f>SUM(C52+C53)</f>
        <v>0</v>
      </c>
      <c r="D51" s="156">
        <v>0</v>
      </c>
      <c r="E51" s="156">
        <v>0</v>
      </c>
      <c r="F51" s="401"/>
    </row>
    <row r="52" spans="1:6" ht="13.5" customHeight="1">
      <c r="A52" s="151" t="s">
        <v>140</v>
      </c>
      <c r="B52" s="149">
        <v>0</v>
      </c>
      <c r="C52" s="149">
        <v>0</v>
      </c>
      <c r="D52" s="156">
        <v>0</v>
      </c>
      <c r="E52" s="156">
        <v>0</v>
      </c>
      <c r="F52" s="401"/>
    </row>
    <row r="53" spans="1:6" ht="13.5" customHeight="1">
      <c r="A53" s="151" t="s">
        <v>141</v>
      </c>
      <c r="B53" s="147">
        <f>SUM(B54:B56)</f>
        <v>0</v>
      </c>
      <c r="C53" s="147">
        <f>SUM(C54:C56)</f>
        <v>0</v>
      </c>
      <c r="D53" s="156">
        <v>0</v>
      </c>
      <c r="E53" s="156">
        <v>0</v>
      </c>
      <c r="F53" s="401"/>
    </row>
    <row r="54" spans="1:6" ht="13.5" customHeight="1">
      <c r="A54" s="158"/>
      <c r="B54" s="149"/>
      <c r="C54" s="149"/>
      <c r="D54" s="184"/>
      <c r="E54" s="184"/>
      <c r="F54" s="401"/>
    </row>
    <row r="55" spans="1:6" ht="13.5" customHeight="1">
      <c r="A55" s="158"/>
      <c r="B55" s="149"/>
      <c r="C55" s="149"/>
      <c r="D55" s="184"/>
      <c r="E55" s="184"/>
      <c r="F55" s="401"/>
    </row>
    <row r="56" spans="1:6" ht="13.5" customHeight="1">
      <c r="A56" s="159"/>
      <c r="B56" s="149"/>
      <c r="C56" s="149"/>
      <c r="D56" s="184"/>
      <c r="E56" s="184"/>
      <c r="F56" s="401"/>
    </row>
    <row r="57" spans="1:6" ht="13.5" customHeight="1">
      <c r="A57" s="40" t="s">
        <v>38</v>
      </c>
      <c r="B57" s="160">
        <v>0</v>
      </c>
      <c r="C57" s="160">
        <v>0</v>
      </c>
      <c r="D57" s="156">
        <v>0</v>
      </c>
      <c r="E57" s="156">
        <v>0</v>
      </c>
      <c r="F57" s="401"/>
    </row>
    <row r="58" spans="1:6" ht="13.5" customHeight="1">
      <c r="A58" s="41" t="s">
        <v>106</v>
      </c>
      <c r="B58" s="155">
        <v>0</v>
      </c>
      <c r="C58" s="155">
        <v>0</v>
      </c>
      <c r="D58" s="156">
        <v>0</v>
      </c>
      <c r="E58" s="156">
        <v>0</v>
      </c>
      <c r="F58" s="401"/>
    </row>
    <row r="59" spans="1:6" ht="13.5" customHeight="1">
      <c r="A59" s="46" t="s">
        <v>142</v>
      </c>
      <c r="B59" s="155"/>
      <c r="C59" s="155"/>
      <c r="D59" s="185"/>
      <c r="E59" s="185"/>
      <c r="F59" s="401"/>
    </row>
    <row r="60" spans="1:6" ht="13.5" customHeight="1">
      <c r="A60" s="41" t="s">
        <v>41</v>
      </c>
      <c r="B60" s="155">
        <v>0</v>
      </c>
      <c r="C60" s="155">
        <v>0</v>
      </c>
      <c r="D60" s="156">
        <v>0</v>
      </c>
      <c r="E60" s="156">
        <v>0</v>
      </c>
      <c r="F60" s="401"/>
    </row>
    <row r="61" spans="1:6" ht="13.5" customHeight="1">
      <c r="A61" s="43" t="s">
        <v>143</v>
      </c>
      <c r="B61" s="160">
        <v>11419</v>
      </c>
      <c r="C61" s="160">
        <v>28479</v>
      </c>
      <c r="D61" s="187">
        <f>D29+D38</f>
        <v>35047</v>
      </c>
      <c r="E61" s="187">
        <v>747721</v>
      </c>
      <c r="F61" s="401">
        <f>E61/B61</f>
        <v>65.48042735791225</v>
      </c>
    </row>
    <row r="62" spans="1:8" ht="13.5" customHeight="1">
      <c r="A62" s="233"/>
      <c r="B62" s="366"/>
      <c r="C62" s="233"/>
      <c r="D62" s="233"/>
      <c r="E62" s="233"/>
      <c r="F62" s="234"/>
      <c r="G62" s="129"/>
      <c r="H62" s="55"/>
    </row>
    <row r="63" spans="1:8" ht="13.5" customHeight="1">
      <c r="A63" s="48"/>
      <c r="B63" s="349"/>
      <c r="C63" s="48"/>
      <c r="D63" s="48"/>
      <c r="E63" s="48"/>
      <c r="F63" s="211"/>
      <c r="G63" s="207"/>
      <c r="H63" s="208"/>
    </row>
    <row r="64" spans="2:8" s="225" customFormat="1" ht="13.5" customHeight="1">
      <c r="B64" s="349"/>
      <c r="F64" s="211"/>
      <c r="G64" s="212"/>
      <c r="H64" s="50"/>
    </row>
    <row r="65" spans="2:8" s="225" customFormat="1" ht="13.5" customHeight="1">
      <c r="B65" s="349"/>
      <c r="F65" s="211"/>
      <c r="G65" s="212"/>
      <c r="H65" s="50"/>
    </row>
    <row r="66" spans="2:8" s="225" customFormat="1" ht="16.5" customHeight="1">
      <c r="B66" s="349"/>
      <c r="F66" s="213"/>
      <c r="G66" s="214"/>
      <c r="H66" s="49"/>
    </row>
    <row r="67" spans="6:8" s="225" customFormat="1" ht="16.5" customHeight="1">
      <c r="F67" s="213"/>
      <c r="G67" s="216"/>
      <c r="H67" s="49"/>
    </row>
    <row r="68" spans="6:8" s="225" customFormat="1" ht="13.5" customHeight="1">
      <c r="F68" s="217"/>
      <c r="G68" s="219"/>
      <c r="H68" s="50"/>
    </row>
    <row r="69" spans="6:11" ht="13.5" customHeight="1">
      <c r="F69" s="218"/>
      <c r="G69" s="209"/>
      <c r="H69" s="210"/>
      <c r="K69" s="225"/>
    </row>
    <row r="70" spans="6:10" ht="13.5" customHeight="1">
      <c r="F70" s="220"/>
      <c r="G70" s="132"/>
      <c r="H70" s="59"/>
      <c r="J70" s="225"/>
    </row>
    <row r="71" spans="6:10" ht="13.5" customHeight="1">
      <c r="F71" s="220"/>
      <c r="G71" s="132"/>
      <c r="H71" s="59"/>
      <c r="J71" s="225"/>
    </row>
    <row r="72" spans="6:10" ht="13.5" customHeight="1">
      <c r="F72" s="215"/>
      <c r="G72" s="129"/>
      <c r="H72" s="60"/>
      <c r="J72" s="225"/>
    </row>
    <row r="73" spans="6:8" ht="13.5" customHeight="1">
      <c r="F73" s="213"/>
      <c r="G73" s="121"/>
      <c r="H73" s="55"/>
    </row>
    <row r="74" spans="6:8" ht="13.5" customHeight="1">
      <c r="F74" s="215"/>
      <c r="G74" s="129"/>
      <c r="H74" s="56"/>
    </row>
    <row r="75" spans="6:8" ht="13.5" customHeight="1">
      <c r="F75" s="215"/>
      <c r="G75" s="129"/>
      <c r="H75" s="55"/>
    </row>
    <row r="76" spans="6:8" ht="13.5" customHeight="1">
      <c r="F76" s="221"/>
      <c r="G76" s="143"/>
      <c r="H76" s="4"/>
    </row>
    <row r="77" spans="6:8" ht="13.5" customHeight="1">
      <c r="F77" s="221"/>
      <c r="G77" s="143"/>
      <c r="H77" s="4"/>
    </row>
    <row r="78" spans="6:8" ht="13.5" customHeight="1">
      <c r="F78" s="222"/>
      <c r="G78" s="144"/>
      <c r="H78" s="4"/>
    </row>
    <row r="79" spans="6:8" ht="16.5" customHeight="1">
      <c r="F79" s="213"/>
      <c r="G79" s="145"/>
      <c r="H79" s="61"/>
    </row>
    <row r="80" spans="6:8" ht="13.5" customHeight="1">
      <c r="F80" s="213"/>
      <c r="G80" s="121"/>
      <c r="H80" s="57"/>
    </row>
    <row r="81" spans="6:8" ht="13.5" customHeight="1">
      <c r="F81" s="223"/>
      <c r="G81" s="133"/>
      <c r="H81" s="57"/>
    </row>
    <row r="82" spans="6:8" ht="13.5" customHeight="1">
      <c r="F82" s="213"/>
      <c r="G82" s="121"/>
      <c r="H82" s="57"/>
    </row>
    <row r="83" spans="6:8" ht="18" customHeight="1">
      <c r="F83" s="224"/>
      <c r="G83" s="134"/>
      <c r="H83" s="62"/>
    </row>
    <row r="84" spans="6:8" ht="12.75">
      <c r="F84" s="225"/>
      <c r="H84" s="346"/>
    </row>
    <row r="85" spans="6:8" ht="12.75">
      <c r="F85" s="48"/>
      <c r="G85" s="48"/>
      <c r="H85" s="346"/>
    </row>
    <row r="86" spans="6:8" ht="12.75">
      <c r="F86" s="225"/>
      <c r="H86" s="346"/>
    </row>
    <row r="87" spans="6:8" ht="12.75">
      <c r="F87" s="225"/>
      <c r="H87" s="346"/>
    </row>
    <row r="88" spans="6:8" ht="12.75">
      <c r="F88" s="225"/>
      <c r="H88" s="346"/>
    </row>
  </sheetData>
  <sheetProtection selectLockedCells="1" selectUnlockedCells="1"/>
  <mergeCells count="4">
    <mergeCell ref="A4:F4"/>
    <mergeCell ref="A5:F5"/>
    <mergeCell ref="A3:M3"/>
    <mergeCell ref="A2:N2"/>
  </mergeCells>
  <printOptions/>
  <pageMargins left="0.7874015748031497" right="0" top="0.9448818897637796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8.875" style="0" customWidth="1"/>
    <col min="2" max="2" width="33.00390625" style="0" customWidth="1"/>
    <col min="7" max="7" width="9.125" style="0" customWidth="1"/>
    <col min="8" max="8" width="0.2421875" style="0" customWidth="1"/>
    <col min="9" max="13" width="9.125" style="0" hidden="1" customWidth="1"/>
  </cols>
  <sheetData>
    <row r="1" spans="1:14" ht="15" customHeight="1">
      <c r="A1" s="411" t="s">
        <v>519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3" ht="1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7" ht="12.75">
      <c r="A3" s="412" t="s">
        <v>424</v>
      </c>
      <c r="B3" s="412"/>
      <c r="C3" s="412"/>
      <c r="D3" s="412"/>
      <c r="E3" s="412"/>
      <c r="F3" s="412"/>
      <c r="G3" s="412"/>
    </row>
    <row r="4" spans="1:7" ht="12.75">
      <c r="A4" s="65"/>
      <c r="B4" s="66"/>
      <c r="C4" s="65"/>
      <c r="D4" s="65"/>
      <c r="E4" s="65"/>
      <c r="F4" s="65"/>
      <c r="G4" s="67" t="s">
        <v>0</v>
      </c>
    </row>
    <row r="5" spans="1:7" ht="12.75">
      <c r="A5" s="68"/>
      <c r="B5" s="69" t="s">
        <v>232</v>
      </c>
      <c r="C5" s="68" t="s">
        <v>233</v>
      </c>
      <c r="D5" s="68" t="s">
        <v>234</v>
      </c>
      <c r="E5" s="68" t="s">
        <v>428</v>
      </c>
      <c r="F5" s="68" t="s">
        <v>429</v>
      </c>
      <c r="G5" s="68" t="s">
        <v>430</v>
      </c>
    </row>
    <row r="6" spans="1:7" ht="54.75" customHeight="1">
      <c r="A6" s="70" t="s">
        <v>412</v>
      </c>
      <c r="B6" s="71" t="s">
        <v>236</v>
      </c>
      <c r="C6" s="72" t="s">
        <v>413</v>
      </c>
      <c r="D6" s="72" t="s">
        <v>423</v>
      </c>
      <c r="E6" s="72" t="s">
        <v>431</v>
      </c>
      <c r="F6" s="72" t="s">
        <v>533</v>
      </c>
      <c r="G6" s="72" t="s">
        <v>432</v>
      </c>
    </row>
    <row r="7" spans="1:7" ht="12.75">
      <c r="A7" s="68"/>
      <c r="B7" s="73"/>
      <c r="C7" s="74"/>
      <c r="D7" s="74"/>
      <c r="E7" s="74"/>
      <c r="F7" s="74"/>
      <c r="G7" s="74"/>
    </row>
    <row r="8" spans="1:7" ht="12.75">
      <c r="A8" s="68">
        <v>1</v>
      </c>
      <c r="B8" s="75" t="s">
        <v>237</v>
      </c>
      <c r="C8" s="76"/>
      <c r="D8" s="76"/>
      <c r="E8" s="76"/>
      <c r="F8" s="76"/>
      <c r="G8" s="77"/>
    </row>
    <row r="9" spans="1:7" s="7" customFormat="1" ht="12.75">
      <c r="A9" s="68">
        <f>A8+1</f>
        <v>2</v>
      </c>
      <c r="B9" s="75" t="s">
        <v>196</v>
      </c>
      <c r="C9" s="76">
        <v>38319</v>
      </c>
      <c r="D9" s="76">
        <v>38319</v>
      </c>
      <c r="E9" s="76">
        <f>SUM(E10:E19)</f>
        <v>38122</v>
      </c>
      <c r="F9" s="76">
        <f>SUM(F10:F19)</f>
        <v>39272</v>
      </c>
      <c r="G9" s="281">
        <f>F9/D9</f>
        <v>1.0248701688457422</v>
      </c>
    </row>
    <row r="10" spans="1:7" ht="12.75">
      <c r="A10" s="68"/>
      <c r="B10" s="73" t="s">
        <v>328</v>
      </c>
      <c r="C10" s="74">
        <v>30831</v>
      </c>
      <c r="D10" s="74">
        <v>30831</v>
      </c>
      <c r="E10" s="74">
        <v>32806</v>
      </c>
      <c r="F10" s="74">
        <v>33852</v>
      </c>
      <c r="G10" s="281">
        <f>F10/D10</f>
        <v>1.0979857935195096</v>
      </c>
    </row>
    <row r="11" spans="1:7" ht="12.75">
      <c r="A11" s="68"/>
      <c r="B11" s="73" t="s">
        <v>419</v>
      </c>
      <c r="C11" s="74"/>
      <c r="D11" s="74"/>
      <c r="E11" s="74"/>
      <c r="F11" s="74"/>
      <c r="G11" s="281"/>
    </row>
    <row r="12" spans="1:7" ht="12.75">
      <c r="A12" s="68"/>
      <c r="B12" s="73" t="s">
        <v>321</v>
      </c>
      <c r="C12" s="74">
        <v>2288</v>
      </c>
      <c r="D12" s="74">
        <v>2288</v>
      </c>
      <c r="E12" s="74">
        <v>2423</v>
      </c>
      <c r="F12" s="74">
        <v>0</v>
      </c>
      <c r="G12" s="281">
        <f>F12/D12</f>
        <v>0</v>
      </c>
    </row>
    <row r="13" spans="1:7" ht="12.75">
      <c r="A13" s="68"/>
      <c r="B13" s="73" t="s">
        <v>322</v>
      </c>
      <c r="C13" s="74">
        <v>2200</v>
      </c>
      <c r="D13" s="74">
        <v>2200</v>
      </c>
      <c r="E13" s="74">
        <v>1754</v>
      </c>
      <c r="F13" s="74">
        <v>2200</v>
      </c>
      <c r="G13" s="281">
        <f>F13/D13</f>
        <v>1</v>
      </c>
    </row>
    <row r="14" spans="1:7" ht="12.75">
      <c r="A14" s="68"/>
      <c r="B14" s="73" t="s">
        <v>323</v>
      </c>
      <c r="C14" s="74">
        <v>850</v>
      </c>
      <c r="D14" s="74">
        <v>850</v>
      </c>
      <c r="E14" s="74">
        <v>707</v>
      </c>
      <c r="F14" s="74">
        <v>850</v>
      </c>
      <c r="G14" s="281">
        <f>F14/D14</f>
        <v>1</v>
      </c>
    </row>
    <row r="15" spans="1:7" ht="12.75">
      <c r="A15" s="68"/>
      <c r="B15" s="73" t="s">
        <v>324</v>
      </c>
      <c r="C15" s="74">
        <v>0</v>
      </c>
      <c r="D15" s="74">
        <v>0</v>
      </c>
      <c r="E15" s="74">
        <v>0</v>
      </c>
      <c r="F15" s="74">
        <v>0</v>
      </c>
      <c r="G15" s="281"/>
    </row>
    <row r="16" spans="1:7" ht="12.75">
      <c r="A16" s="68"/>
      <c r="B16" s="73" t="s">
        <v>326</v>
      </c>
      <c r="C16" s="74">
        <v>0</v>
      </c>
      <c r="D16" s="74">
        <v>0</v>
      </c>
      <c r="E16" s="74">
        <v>0</v>
      </c>
      <c r="F16" s="74">
        <v>0</v>
      </c>
      <c r="G16" s="281"/>
    </row>
    <row r="17" spans="1:7" ht="45">
      <c r="A17" s="68"/>
      <c r="B17" s="73" t="s">
        <v>325</v>
      </c>
      <c r="C17" s="74">
        <v>2150</v>
      </c>
      <c r="D17" s="74">
        <v>2150</v>
      </c>
      <c r="E17" s="74">
        <v>369</v>
      </c>
      <c r="F17" s="74">
        <v>1900</v>
      </c>
      <c r="G17" s="281">
        <f>F17/D17</f>
        <v>0.8837209302325582</v>
      </c>
    </row>
    <row r="18" spans="1:7" ht="22.5">
      <c r="A18" s="68"/>
      <c r="B18" s="73" t="s">
        <v>420</v>
      </c>
      <c r="C18" s="74">
        <v>0</v>
      </c>
      <c r="D18" s="74">
        <v>0</v>
      </c>
      <c r="E18" s="74">
        <v>63</v>
      </c>
      <c r="F18" s="74">
        <v>350</v>
      </c>
      <c r="G18" s="281"/>
    </row>
    <row r="19" spans="1:7" ht="12.75">
      <c r="A19" s="68"/>
      <c r="B19" s="73" t="s">
        <v>327</v>
      </c>
      <c r="C19" s="74">
        <v>0</v>
      </c>
      <c r="D19" s="74">
        <v>0</v>
      </c>
      <c r="E19" s="74">
        <v>0</v>
      </c>
      <c r="F19" s="74">
        <v>120</v>
      </c>
      <c r="G19" s="281"/>
    </row>
    <row r="20" spans="1:8" s="7" customFormat="1" ht="21.75">
      <c r="A20" s="68">
        <f>A9+1</f>
        <v>3</v>
      </c>
      <c r="B20" s="75" t="s">
        <v>238</v>
      </c>
      <c r="C20" s="83">
        <v>8696</v>
      </c>
      <c r="D20" s="83">
        <v>8696</v>
      </c>
      <c r="E20" s="83">
        <v>10280</v>
      </c>
      <c r="F20" s="83">
        <v>7635</v>
      </c>
      <c r="G20" s="281">
        <f aca="true" t="shared" si="0" ref="G20:G25">F20/D20</f>
        <v>0.8779898804047838</v>
      </c>
      <c r="H20" s="7">
        <v>790</v>
      </c>
    </row>
    <row r="21" spans="1:8" s="7" customFormat="1" ht="12.75">
      <c r="A21" s="68">
        <f aca="true" t="shared" si="1" ref="A21:A39">A20+1</f>
        <v>4</v>
      </c>
      <c r="B21" s="75" t="s">
        <v>239</v>
      </c>
      <c r="C21" s="76">
        <v>8470</v>
      </c>
      <c r="D21" s="76">
        <v>8470</v>
      </c>
      <c r="E21" s="76">
        <f>SUM(E22:E25)</f>
        <v>6836</v>
      </c>
      <c r="F21" s="76">
        <f>SUM(F22:F25)</f>
        <v>8694</v>
      </c>
      <c r="G21" s="281">
        <f t="shared" si="0"/>
        <v>1.0264462809917356</v>
      </c>
      <c r="H21" s="7">
        <v>100</v>
      </c>
    </row>
    <row r="22" spans="1:7" ht="12.75">
      <c r="A22" s="68"/>
      <c r="B22" s="73" t="s">
        <v>329</v>
      </c>
      <c r="C22" s="74">
        <v>1695</v>
      </c>
      <c r="D22" s="74">
        <v>1695</v>
      </c>
      <c r="E22" s="74">
        <v>1561</v>
      </c>
      <c r="F22" s="74">
        <v>1746</v>
      </c>
      <c r="G22" s="281">
        <f t="shared" si="0"/>
        <v>1.0300884955752212</v>
      </c>
    </row>
    <row r="23" spans="1:7" ht="12.75">
      <c r="A23" s="68"/>
      <c r="B23" s="73" t="s">
        <v>330</v>
      </c>
      <c r="C23" s="74">
        <v>1180</v>
      </c>
      <c r="D23" s="74">
        <v>1180</v>
      </c>
      <c r="E23" s="74">
        <v>998</v>
      </c>
      <c r="F23" s="74">
        <v>1203</v>
      </c>
      <c r="G23" s="281">
        <f t="shared" si="0"/>
        <v>1.019491525423729</v>
      </c>
    </row>
    <row r="24" spans="1:7" ht="12.75">
      <c r="A24" s="68"/>
      <c r="B24" s="73" t="s">
        <v>331</v>
      </c>
      <c r="C24" s="74">
        <v>4120</v>
      </c>
      <c r="D24" s="74">
        <v>4120</v>
      </c>
      <c r="E24" s="74">
        <v>3154</v>
      </c>
      <c r="F24" s="74">
        <v>4320</v>
      </c>
      <c r="G24" s="281">
        <f t="shared" si="0"/>
        <v>1.0485436893203883</v>
      </c>
    </row>
    <row r="25" spans="1:7" ht="12.75">
      <c r="A25" s="68"/>
      <c r="B25" s="73" t="s">
        <v>332</v>
      </c>
      <c r="C25" s="74">
        <v>1475</v>
      </c>
      <c r="D25" s="74">
        <v>1475</v>
      </c>
      <c r="E25" s="74">
        <v>1123</v>
      </c>
      <c r="F25" s="74">
        <v>1425</v>
      </c>
      <c r="G25" s="281">
        <f t="shared" si="0"/>
        <v>0.9661016949152542</v>
      </c>
    </row>
    <row r="26" spans="1:7" ht="12.75">
      <c r="A26" s="68">
        <f>A21+1</f>
        <v>5</v>
      </c>
      <c r="B26" s="73" t="s">
        <v>240</v>
      </c>
      <c r="C26" s="74"/>
      <c r="D26" s="74"/>
      <c r="E26" s="74"/>
      <c r="F26" s="74"/>
      <c r="G26" s="281"/>
    </row>
    <row r="27" spans="1:7" ht="12.75">
      <c r="A27" s="68">
        <f t="shared" si="1"/>
        <v>6</v>
      </c>
      <c r="B27" s="73" t="s">
        <v>241</v>
      </c>
      <c r="C27" s="74"/>
      <c r="D27" s="74"/>
      <c r="E27" s="74"/>
      <c r="F27" s="74"/>
      <c r="G27" s="281"/>
    </row>
    <row r="28" spans="1:7" ht="12.75">
      <c r="A28" s="68">
        <f t="shared" si="1"/>
        <v>7</v>
      </c>
      <c r="B28" s="73" t="s">
        <v>242</v>
      </c>
      <c r="C28" s="74"/>
      <c r="D28" s="74"/>
      <c r="E28" s="74"/>
      <c r="F28" s="74"/>
      <c r="G28" s="281"/>
    </row>
    <row r="29" spans="1:7" ht="12.75">
      <c r="A29" s="68">
        <f t="shared" si="1"/>
        <v>8</v>
      </c>
      <c r="B29" s="75"/>
      <c r="C29" s="76"/>
      <c r="D29" s="76"/>
      <c r="E29" s="76"/>
      <c r="F29" s="76"/>
      <c r="G29" s="281"/>
    </row>
    <row r="30" spans="1:7" ht="12.75">
      <c r="A30" s="68">
        <f t="shared" si="1"/>
        <v>9</v>
      </c>
      <c r="B30" s="75" t="s">
        <v>243</v>
      </c>
      <c r="C30" s="78"/>
      <c r="D30" s="78"/>
      <c r="E30" s="76">
        <v>52</v>
      </c>
      <c r="F30" s="78"/>
      <c r="G30" s="281"/>
    </row>
    <row r="31" spans="1:7" ht="12.75">
      <c r="A31" s="68">
        <f t="shared" si="1"/>
        <v>10</v>
      </c>
      <c r="B31" s="73"/>
      <c r="C31" s="74"/>
      <c r="D31" s="74"/>
      <c r="E31" s="74"/>
      <c r="F31" s="74"/>
      <c r="G31" s="281"/>
    </row>
    <row r="32" spans="1:7" ht="12.75">
      <c r="A32" s="68">
        <f t="shared" si="1"/>
        <v>11</v>
      </c>
      <c r="B32" s="73" t="s">
        <v>146</v>
      </c>
      <c r="C32" s="74"/>
      <c r="D32" s="74"/>
      <c r="E32" s="74">
        <v>52</v>
      </c>
      <c r="F32" s="74"/>
      <c r="G32" s="281"/>
    </row>
    <row r="33" spans="1:7" ht="12.75">
      <c r="A33" s="68">
        <f t="shared" si="1"/>
        <v>12</v>
      </c>
      <c r="B33" s="73" t="s">
        <v>147</v>
      </c>
      <c r="C33" s="74"/>
      <c r="D33" s="74"/>
      <c r="E33" s="74"/>
      <c r="F33" s="74"/>
      <c r="G33" s="281"/>
    </row>
    <row r="34" spans="1:7" ht="12.75">
      <c r="A34" s="68">
        <f t="shared" si="1"/>
        <v>13</v>
      </c>
      <c r="B34" s="75"/>
      <c r="C34" s="76"/>
      <c r="D34" s="76"/>
      <c r="E34" s="76"/>
      <c r="F34" s="76"/>
      <c r="G34" s="281"/>
    </row>
    <row r="35" spans="1:7" ht="12.75">
      <c r="A35" s="68">
        <f t="shared" si="1"/>
        <v>14</v>
      </c>
      <c r="B35" s="71" t="s">
        <v>244</v>
      </c>
      <c r="C35" s="76"/>
      <c r="D35" s="76"/>
      <c r="E35" s="76"/>
      <c r="F35" s="76"/>
      <c r="G35" s="281"/>
    </row>
    <row r="36" spans="1:7" ht="12.75">
      <c r="A36" s="68">
        <f t="shared" si="1"/>
        <v>15</v>
      </c>
      <c r="B36" s="75" t="s">
        <v>245</v>
      </c>
      <c r="C36" s="78"/>
      <c r="D36" s="78"/>
      <c r="E36" s="78"/>
      <c r="F36" s="78"/>
      <c r="G36" s="281"/>
    </row>
    <row r="37" spans="1:7" ht="22.5">
      <c r="A37" s="68">
        <f t="shared" si="1"/>
        <v>16</v>
      </c>
      <c r="B37" s="73" t="s">
        <v>246</v>
      </c>
      <c r="C37" s="76"/>
      <c r="D37" s="76"/>
      <c r="E37" s="76"/>
      <c r="F37" s="76"/>
      <c r="G37" s="281"/>
    </row>
    <row r="38" spans="1:7" ht="12.75">
      <c r="A38" s="68">
        <f t="shared" si="1"/>
        <v>17</v>
      </c>
      <c r="B38" s="73" t="s">
        <v>247</v>
      </c>
      <c r="C38" s="76"/>
      <c r="D38" s="76"/>
      <c r="E38" s="76"/>
      <c r="F38" s="76"/>
      <c r="G38" s="281"/>
    </row>
    <row r="39" spans="1:7" ht="12.75">
      <c r="A39" s="68">
        <f t="shared" si="1"/>
        <v>18</v>
      </c>
      <c r="B39" s="79" t="s">
        <v>248</v>
      </c>
      <c r="C39" s="76">
        <v>55485</v>
      </c>
      <c r="D39" s="76">
        <v>55485</v>
      </c>
      <c r="E39" s="76">
        <f>SUM(E9+E20+E21+E30)</f>
        <v>55290</v>
      </c>
      <c r="F39" s="76">
        <f>SUM(F9+F20+F21)</f>
        <v>55601</v>
      </c>
      <c r="G39" s="361">
        <f>F39/D39</f>
        <v>1.0020906551320177</v>
      </c>
    </row>
    <row r="40" spans="1:7" ht="46.5" customHeight="1">
      <c r="A40" s="316">
        <v>19</v>
      </c>
      <c r="B40" s="229" t="s">
        <v>384</v>
      </c>
      <c r="C40" s="315" t="s">
        <v>385</v>
      </c>
      <c r="D40" s="315" t="s">
        <v>385</v>
      </c>
      <c r="E40" s="315" t="s">
        <v>385</v>
      </c>
      <c r="F40" s="315" t="s">
        <v>385</v>
      </c>
      <c r="G40" s="281">
        <v>1</v>
      </c>
    </row>
  </sheetData>
  <sheetProtection/>
  <mergeCells count="3">
    <mergeCell ref="A3:G3"/>
    <mergeCell ref="A2:M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125" style="0" customWidth="1"/>
    <col min="2" max="2" width="32.375" style="0" customWidth="1"/>
    <col min="3" max="3" width="8.375" style="0" customWidth="1"/>
    <col min="4" max="5" width="9.375" style="0" customWidth="1"/>
    <col min="6" max="6" width="8.75390625" style="0" customWidth="1"/>
    <col min="7" max="7" width="11.75390625" style="0" customWidth="1"/>
    <col min="8" max="8" width="0.12890625" style="0" customWidth="1"/>
    <col min="9" max="13" width="9.125" style="0" hidden="1" customWidth="1"/>
  </cols>
  <sheetData>
    <row r="1" spans="1:14" ht="12.75">
      <c r="A1" s="411" t="s">
        <v>520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3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7" ht="12.75">
      <c r="A3" s="413" t="s">
        <v>425</v>
      </c>
      <c r="B3" s="413"/>
      <c r="C3" s="413"/>
      <c r="D3" s="413"/>
      <c r="E3" s="413"/>
      <c r="F3" s="413"/>
      <c r="G3" s="413"/>
    </row>
    <row r="4" spans="1:7" ht="12.75">
      <c r="A4" s="65"/>
      <c r="B4" s="66"/>
      <c r="C4" s="80"/>
      <c r="D4" s="80"/>
      <c r="E4" s="80"/>
      <c r="F4" s="80"/>
      <c r="G4" s="67" t="s">
        <v>0</v>
      </c>
    </row>
    <row r="5" spans="1:7" ht="12.75">
      <c r="A5" s="68"/>
      <c r="B5" s="69" t="s">
        <v>232</v>
      </c>
      <c r="C5" s="81" t="s">
        <v>233</v>
      </c>
      <c r="D5" s="81" t="s">
        <v>234</v>
      </c>
      <c r="E5" s="68" t="s">
        <v>428</v>
      </c>
      <c r="F5" s="68" t="s">
        <v>429</v>
      </c>
      <c r="G5" s="68" t="s">
        <v>430</v>
      </c>
    </row>
    <row r="6" spans="1:7" ht="44.25" customHeight="1">
      <c r="A6" s="70" t="s">
        <v>235</v>
      </c>
      <c r="B6" s="71" t="s">
        <v>236</v>
      </c>
      <c r="C6" s="82" t="s">
        <v>413</v>
      </c>
      <c r="D6" s="82" t="s">
        <v>426</v>
      </c>
      <c r="E6" s="362" t="s">
        <v>431</v>
      </c>
      <c r="F6" s="72" t="s">
        <v>497</v>
      </c>
      <c r="G6" s="72" t="s">
        <v>427</v>
      </c>
    </row>
    <row r="7" spans="1:7" ht="15" customHeight="1">
      <c r="A7" s="68">
        <v>1</v>
      </c>
      <c r="B7" s="75" t="s">
        <v>249</v>
      </c>
      <c r="C7" s="83"/>
      <c r="D7" s="83"/>
      <c r="E7" s="83"/>
      <c r="F7" s="83"/>
      <c r="G7" s="84"/>
    </row>
    <row r="8" spans="1:7" ht="15" customHeight="1">
      <c r="A8" s="68">
        <f aca="true" t="shared" si="0" ref="A8:A30">A7+1</f>
        <v>2</v>
      </c>
      <c r="B8" s="73" t="s">
        <v>250</v>
      </c>
      <c r="C8" s="85"/>
      <c r="D8" s="85"/>
      <c r="E8" s="85"/>
      <c r="F8" s="85"/>
      <c r="G8" s="84"/>
    </row>
    <row r="9" spans="1:7" ht="15" customHeight="1">
      <c r="A9" s="68">
        <f t="shared" si="0"/>
        <v>3</v>
      </c>
      <c r="B9" s="73" t="s">
        <v>251</v>
      </c>
      <c r="C9" s="85"/>
      <c r="D9" s="85"/>
      <c r="E9" s="85"/>
      <c r="F9" s="85"/>
      <c r="G9" s="84"/>
    </row>
    <row r="10" spans="1:7" ht="15" customHeight="1">
      <c r="A10" s="68">
        <f t="shared" si="0"/>
        <v>4</v>
      </c>
      <c r="B10" s="73" t="s">
        <v>252</v>
      </c>
      <c r="C10" s="85"/>
      <c r="D10" s="85"/>
      <c r="E10" s="85"/>
      <c r="F10" s="85"/>
      <c r="G10" s="84"/>
    </row>
    <row r="11" spans="1:7" ht="15" customHeight="1">
      <c r="A11" s="68">
        <f t="shared" si="0"/>
        <v>5</v>
      </c>
      <c r="B11" s="73" t="s">
        <v>253</v>
      </c>
      <c r="C11" s="85"/>
      <c r="D11" s="85"/>
      <c r="E11" s="85"/>
      <c r="F11" s="85"/>
      <c r="G11" s="84"/>
    </row>
    <row r="12" spans="1:7" ht="15" customHeight="1">
      <c r="A12" s="68">
        <f t="shared" si="0"/>
        <v>6</v>
      </c>
      <c r="B12" s="73" t="s">
        <v>254</v>
      </c>
      <c r="C12" s="85"/>
      <c r="D12" s="85"/>
      <c r="E12" s="85"/>
      <c r="F12" s="85"/>
      <c r="G12" s="84"/>
    </row>
    <row r="13" spans="1:7" ht="15" customHeight="1">
      <c r="A13" s="68">
        <f t="shared" si="0"/>
        <v>7</v>
      </c>
      <c r="B13" s="73" t="s">
        <v>255</v>
      </c>
      <c r="C13" s="85"/>
      <c r="D13" s="85"/>
      <c r="E13" s="85"/>
      <c r="F13" s="85"/>
      <c r="G13" s="84"/>
    </row>
    <row r="14" spans="1:7" ht="15" customHeight="1">
      <c r="A14" s="68">
        <f t="shared" si="0"/>
        <v>8</v>
      </c>
      <c r="B14" s="73" t="s">
        <v>256</v>
      </c>
      <c r="C14" s="85"/>
      <c r="D14" s="85"/>
      <c r="E14" s="85"/>
      <c r="F14" s="85"/>
      <c r="G14" s="84"/>
    </row>
    <row r="15" spans="1:7" ht="15" customHeight="1">
      <c r="A15" s="68">
        <f t="shared" si="0"/>
        <v>9</v>
      </c>
      <c r="B15" s="73" t="s">
        <v>257</v>
      </c>
      <c r="C15" s="85"/>
      <c r="D15" s="85"/>
      <c r="E15" s="85"/>
      <c r="F15" s="85"/>
      <c r="G15" s="84"/>
    </row>
    <row r="16" spans="1:7" ht="15" customHeight="1">
      <c r="A16" s="68">
        <f t="shared" si="0"/>
        <v>10</v>
      </c>
      <c r="B16" s="73" t="s">
        <v>258</v>
      </c>
      <c r="C16" s="85"/>
      <c r="D16" s="85"/>
      <c r="E16" s="85"/>
      <c r="F16" s="85"/>
      <c r="G16" s="84"/>
    </row>
    <row r="17" spans="1:7" ht="15" customHeight="1">
      <c r="A17" s="68">
        <f t="shared" si="0"/>
        <v>11</v>
      </c>
      <c r="B17" s="73" t="s">
        <v>259</v>
      </c>
      <c r="C17" s="85"/>
      <c r="D17" s="85"/>
      <c r="E17" s="85"/>
      <c r="F17" s="85"/>
      <c r="G17" s="84"/>
    </row>
    <row r="18" spans="1:7" ht="15" customHeight="1">
      <c r="A18" s="68">
        <f t="shared" si="0"/>
        <v>12</v>
      </c>
      <c r="B18" s="73" t="s">
        <v>260</v>
      </c>
      <c r="C18" s="85"/>
      <c r="D18" s="85"/>
      <c r="E18" s="85"/>
      <c r="F18" s="85"/>
      <c r="G18" s="84"/>
    </row>
    <row r="19" spans="1:7" ht="15" customHeight="1">
      <c r="A19" s="68">
        <f t="shared" si="0"/>
        <v>13</v>
      </c>
      <c r="B19" s="73" t="s">
        <v>261</v>
      </c>
      <c r="C19" s="85"/>
      <c r="D19" s="85"/>
      <c r="E19" s="85"/>
      <c r="F19" s="85"/>
      <c r="G19" s="84"/>
    </row>
    <row r="20" spans="1:7" ht="15" customHeight="1">
      <c r="A20" s="68">
        <f t="shared" si="0"/>
        <v>14</v>
      </c>
      <c r="B20" s="75" t="s">
        <v>262</v>
      </c>
      <c r="C20" s="356">
        <v>200</v>
      </c>
      <c r="D20" s="356">
        <v>200</v>
      </c>
      <c r="E20" s="356">
        <f>SUM(E21:E29)</f>
        <v>159</v>
      </c>
      <c r="F20" s="356">
        <v>200</v>
      </c>
      <c r="G20" s="84">
        <f>F20/D20</f>
        <v>1</v>
      </c>
    </row>
    <row r="21" spans="1:7" ht="15" customHeight="1">
      <c r="A21" s="68">
        <f t="shared" si="0"/>
        <v>15</v>
      </c>
      <c r="B21" s="73" t="s">
        <v>263</v>
      </c>
      <c r="C21" s="359"/>
      <c r="D21" s="359"/>
      <c r="E21" s="359"/>
      <c r="F21" s="85"/>
      <c r="G21" s="84"/>
    </row>
    <row r="22" spans="1:7" ht="15" customHeight="1">
      <c r="A22" s="68">
        <f t="shared" si="0"/>
        <v>16</v>
      </c>
      <c r="B22" s="73" t="s">
        <v>264</v>
      </c>
      <c r="C22" s="359"/>
      <c r="D22" s="359"/>
      <c r="E22" s="359"/>
      <c r="F22" s="85"/>
      <c r="G22" s="84"/>
    </row>
    <row r="23" spans="1:7" ht="15" customHeight="1">
      <c r="A23" s="68">
        <f t="shared" si="0"/>
        <v>17</v>
      </c>
      <c r="B23" s="73" t="s">
        <v>265</v>
      </c>
      <c r="C23" s="360">
        <v>25</v>
      </c>
      <c r="D23" s="360">
        <v>25</v>
      </c>
      <c r="E23" s="360"/>
      <c r="F23" s="359">
        <v>25</v>
      </c>
      <c r="G23" s="84">
        <f aca="true" t="shared" si="1" ref="G23:G29">F23/D23</f>
        <v>1</v>
      </c>
    </row>
    <row r="24" spans="1:7" ht="15" customHeight="1">
      <c r="A24" s="68">
        <f t="shared" si="0"/>
        <v>18</v>
      </c>
      <c r="B24" s="73" t="s">
        <v>266</v>
      </c>
      <c r="C24" s="359"/>
      <c r="D24" s="359"/>
      <c r="E24" s="359"/>
      <c r="F24" s="359"/>
      <c r="G24" s="84"/>
    </row>
    <row r="25" spans="1:7" ht="15" customHeight="1">
      <c r="A25" s="68">
        <f t="shared" si="0"/>
        <v>19</v>
      </c>
      <c r="B25" s="73" t="s">
        <v>303</v>
      </c>
      <c r="C25" s="359">
        <v>150</v>
      </c>
      <c r="D25" s="359">
        <v>150</v>
      </c>
      <c r="E25" s="359">
        <v>122</v>
      </c>
      <c r="F25" s="359">
        <v>118</v>
      </c>
      <c r="G25" s="84">
        <f t="shared" si="1"/>
        <v>0.7866666666666666</v>
      </c>
    </row>
    <row r="26" spans="1:7" ht="15" customHeight="1">
      <c r="A26" s="68">
        <f t="shared" si="0"/>
        <v>20</v>
      </c>
      <c r="B26" s="73" t="s">
        <v>267</v>
      </c>
      <c r="C26" s="359"/>
      <c r="D26" s="359"/>
      <c r="E26" s="359"/>
      <c r="F26" s="359"/>
      <c r="G26" s="84"/>
    </row>
    <row r="27" spans="1:7" ht="15" customHeight="1">
      <c r="A27" s="68">
        <f t="shared" si="0"/>
        <v>21</v>
      </c>
      <c r="B27" s="73" t="s">
        <v>268</v>
      </c>
      <c r="C27" s="359"/>
      <c r="D27" s="359"/>
      <c r="E27" s="359">
        <v>22</v>
      </c>
      <c r="F27" s="359">
        <v>32</v>
      </c>
      <c r="G27" s="84"/>
    </row>
    <row r="28" spans="1:7" ht="15" customHeight="1">
      <c r="A28" s="68">
        <f t="shared" si="0"/>
        <v>22</v>
      </c>
      <c r="B28" s="73" t="s">
        <v>269</v>
      </c>
      <c r="C28" s="359"/>
      <c r="D28" s="359"/>
      <c r="E28" s="359">
        <v>1</v>
      </c>
      <c r="F28" s="359"/>
      <c r="G28" s="84"/>
    </row>
    <row r="29" spans="1:7" ht="15" customHeight="1">
      <c r="A29" s="68">
        <f t="shared" si="0"/>
        <v>23</v>
      </c>
      <c r="B29" s="73" t="s">
        <v>433</v>
      </c>
      <c r="C29" s="359">
        <v>25</v>
      </c>
      <c r="D29" s="359">
        <v>25</v>
      </c>
      <c r="E29" s="359">
        <v>14</v>
      </c>
      <c r="F29" s="359">
        <v>25</v>
      </c>
      <c r="G29" s="84">
        <f t="shared" si="1"/>
        <v>1</v>
      </c>
    </row>
    <row r="30" spans="1:7" ht="15" customHeight="1">
      <c r="A30" s="68">
        <f t="shared" si="0"/>
        <v>24</v>
      </c>
      <c r="B30" s="86" t="s">
        <v>270</v>
      </c>
      <c r="C30" s="85"/>
      <c r="D30" s="85"/>
      <c r="E30" s="85"/>
      <c r="F30" s="359"/>
      <c r="G30" s="84"/>
    </row>
    <row r="31" spans="1:7" ht="29.25" customHeight="1">
      <c r="A31" s="70">
        <f>A30+1</f>
        <v>25</v>
      </c>
      <c r="B31" s="87" t="s">
        <v>271</v>
      </c>
      <c r="C31" s="83"/>
      <c r="D31" s="83"/>
      <c r="E31" s="83"/>
      <c r="F31" s="83"/>
      <c r="G31" s="88"/>
    </row>
    <row r="32" spans="1:7" ht="15" customHeight="1">
      <c r="A32" s="70">
        <v>30</v>
      </c>
      <c r="B32" s="89" t="s">
        <v>272</v>
      </c>
      <c r="C32" s="85"/>
      <c r="D32" s="85"/>
      <c r="E32" s="85"/>
      <c r="F32" s="85"/>
      <c r="G32" s="84"/>
    </row>
    <row r="33" spans="1:7" ht="15" customHeight="1">
      <c r="A33" s="70">
        <v>31</v>
      </c>
      <c r="B33" s="89" t="s">
        <v>273</v>
      </c>
      <c r="C33" s="85"/>
      <c r="D33" s="85"/>
      <c r="E33" s="85"/>
      <c r="F33" s="85"/>
      <c r="G33" s="84"/>
    </row>
    <row r="34" spans="1:7" ht="15" customHeight="1">
      <c r="A34" s="70">
        <v>32</v>
      </c>
      <c r="B34" s="89" t="s">
        <v>274</v>
      </c>
      <c r="C34" s="85"/>
      <c r="D34" s="85"/>
      <c r="E34" s="85"/>
      <c r="F34" s="85"/>
      <c r="G34" s="84"/>
    </row>
    <row r="35" spans="1:7" ht="15" customHeight="1">
      <c r="A35" s="70">
        <v>33</v>
      </c>
      <c r="B35" s="89" t="s">
        <v>275</v>
      </c>
      <c r="C35" s="85"/>
      <c r="D35" s="90"/>
      <c r="E35" s="90"/>
      <c r="F35" s="85"/>
      <c r="G35" s="84"/>
    </row>
    <row r="36" spans="1:7" ht="15" customHeight="1">
      <c r="A36" s="70">
        <v>34</v>
      </c>
      <c r="B36" s="89" t="s">
        <v>276</v>
      </c>
      <c r="C36" s="85"/>
      <c r="D36" s="85"/>
      <c r="E36" s="85"/>
      <c r="F36" s="85"/>
      <c r="G36" s="84"/>
    </row>
    <row r="37" spans="1:7" ht="15" customHeight="1">
      <c r="A37" s="70">
        <v>35</v>
      </c>
      <c r="B37" s="91" t="s">
        <v>277</v>
      </c>
      <c r="C37" s="83"/>
      <c r="D37" s="83"/>
      <c r="E37" s="83"/>
      <c r="F37" s="92"/>
      <c r="G37" s="84"/>
    </row>
    <row r="38" spans="1:7" ht="15" customHeight="1">
      <c r="A38" s="70">
        <v>36</v>
      </c>
      <c r="B38" s="91"/>
      <c r="C38" s="83"/>
      <c r="D38" s="83"/>
      <c r="E38" s="83"/>
      <c r="F38" s="85"/>
      <c r="G38" s="84"/>
    </row>
    <row r="39" spans="1:7" ht="15" customHeight="1">
      <c r="A39" s="70">
        <v>37</v>
      </c>
      <c r="B39" s="93" t="s">
        <v>278</v>
      </c>
      <c r="C39" s="83"/>
      <c r="D39" s="83"/>
      <c r="E39" s="83"/>
      <c r="F39" s="83"/>
      <c r="G39" s="84"/>
    </row>
    <row r="40" spans="1:7" ht="15" customHeight="1">
      <c r="A40" s="70">
        <v>38</v>
      </c>
      <c r="B40" s="94"/>
      <c r="C40" s="92"/>
      <c r="D40" s="92"/>
      <c r="E40" s="92"/>
      <c r="F40" s="92"/>
      <c r="G40" s="84"/>
    </row>
    <row r="41" spans="1:7" ht="21" customHeight="1">
      <c r="A41" s="70">
        <v>39</v>
      </c>
      <c r="B41" s="75" t="s">
        <v>279</v>
      </c>
      <c r="C41" s="83"/>
      <c r="D41" s="83"/>
      <c r="E41" s="83"/>
      <c r="F41" s="83"/>
      <c r="G41" s="84"/>
    </row>
    <row r="42" spans="1:7" ht="21.75" customHeight="1">
      <c r="A42" s="70">
        <v>40</v>
      </c>
      <c r="B42" s="73" t="s">
        <v>280</v>
      </c>
      <c r="C42" s="85"/>
      <c r="D42" s="85"/>
      <c r="E42" s="85"/>
      <c r="F42" s="85"/>
      <c r="G42" s="84"/>
    </row>
    <row r="43" spans="1:7" ht="28.5" customHeight="1">
      <c r="A43" s="70">
        <v>41</v>
      </c>
      <c r="B43" s="73" t="s">
        <v>281</v>
      </c>
      <c r="C43" s="85"/>
      <c r="D43" s="85"/>
      <c r="E43" s="85"/>
      <c r="F43" s="85"/>
      <c r="G43" s="84"/>
    </row>
    <row r="44" spans="1:7" ht="31.5" customHeight="1">
      <c r="A44" s="70">
        <v>42</v>
      </c>
      <c r="B44" s="73" t="s">
        <v>282</v>
      </c>
      <c r="C44" s="85"/>
      <c r="D44" s="85"/>
      <c r="E44" s="85"/>
      <c r="F44" s="85"/>
      <c r="G44" s="84"/>
    </row>
    <row r="45" spans="1:7" ht="15" customHeight="1">
      <c r="A45" s="70">
        <v>43</v>
      </c>
      <c r="B45" s="73" t="s">
        <v>283</v>
      </c>
      <c r="C45" s="85"/>
      <c r="D45" s="85"/>
      <c r="E45" s="85"/>
      <c r="F45" s="85"/>
      <c r="G45" s="84"/>
    </row>
    <row r="46" spans="1:7" ht="15" customHeight="1">
      <c r="A46" s="70">
        <v>44</v>
      </c>
      <c r="B46" s="73" t="s">
        <v>284</v>
      </c>
      <c r="C46" s="85"/>
      <c r="D46" s="85"/>
      <c r="E46" s="85"/>
      <c r="F46" s="85"/>
      <c r="G46" s="84"/>
    </row>
    <row r="47" spans="1:7" ht="15" customHeight="1">
      <c r="A47" s="70">
        <v>45</v>
      </c>
      <c r="B47" s="73" t="s">
        <v>285</v>
      </c>
      <c r="C47" s="85"/>
      <c r="D47" s="85"/>
      <c r="E47" s="85"/>
      <c r="F47" s="85"/>
      <c r="G47" s="84"/>
    </row>
    <row r="48" spans="1:7" s="58" customFormat="1" ht="15" customHeight="1">
      <c r="A48" s="95"/>
      <c r="B48" s="96"/>
      <c r="C48" s="97"/>
      <c r="D48" s="97"/>
      <c r="E48" s="97"/>
      <c r="F48" s="97"/>
      <c r="G48" s="98"/>
    </row>
    <row r="49" spans="1:7" ht="15" customHeight="1">
      <c r="A49" s="68"/>
      <c r="B49" s="69" t="s">
        <v>232</v>
      </c>
      <c r="C49" s="81" t="s">
        <v>233</v>
      </c>
      <c r="D49" s="81" t="s">
        <v>234</v>
      </c>
      <c r="E49" s="68" t="s">
        <v>428</v>
      </c>
      <c r="F49" s="68" t="s">
        <v>429</v>
      </c>
      <c r="G49" s="68" t="s">
        <v>430</v>
      </c>
    </row>
    <row r="50" spans="1:7" ht="36.75" customHeight="1">
      <c r="A50" s="70" t="s">
        <v>235</v>
      </c>
      <c r="B50" s="71" t="s">
        <v>236</v>
      </c>
      <c r="C50" s="82" t="s">
        <v>413</v>
      </c>
      <c r="D50" s="82" t="s">
        <v>426</v>
      </c>
      <c r="E50" s="362" t="s">
        <v>431</v>
      </c>
      <c r="F50" s="72" t="s">
        <v>497</v>
      </c>
      <c r="G50" s="72" t="s">
        <v>427</v>
      </c>
    </row>
    <row r="51" spans="1:7" ht="31.5" customHeight="1">
      <c r="A51" s="69">
        <v>46</v>
      </c>
      <c r="B51" s="75" t="s">
        <v>286</v>
      </c>
      <c r="C51" s="83"/>
      <c r="D51" s="83"/>
      <c r="E51" s="83"/>
      <c r="F51" s="83"/>
      <c r="G51" s="84"/>
    </row>
    <row r="52" spans="1:7" ht="15" customHeight="1">
      <c r="A52" s="70">
        <v>47</v>
      </c>
      <c r="B52" s="73" t="s">
        <v>287</v>
      </c>
      <c r="C52" s="85"/>
      <c r="D52" s="85"/>
      <c r="E52" s="85"/>
      <c r="F52" s="85"/>
      <c r="G52" s="84"/>
    </row>
    <row r="53" spans="1:7" ht="15" customHeight="1">
      <c r="A53" s="70">
        <v>48</v>
      </c>
      <c r="B53" s="75" t="s">
        <v>288</v>
      </c>
      <c r="C53" s="83"/>
      <c r="D53" s="83"/>
      <c r="E53" s="83"/>
      <c r="F53" s="83"/>
      <c r="G53" s="84"/>
    </row>
    <row r="54" spans="1:7" ht="23.25" customHeight="1">
      <c r="A54" s="70">
        <v>49</v>
      </c>
      <c r="B54" s="73" t="s">
        <v>289</v>
      </c>
      <c r="C54" s="85"/>
      <c r="D54" s="85"/>
      <c r="E54" s="85"/>
      <c r="F54" s="85"/>
      <c r="G54" s="84"/>
    </row>
    <row r="55" spans="1:7" ht="15" customHeight="1">
      <c r="A55" s="70">
        <v>50</v>
      </c>
      <c r="B55" s="73" t="s">
        <v>290</v>
      </c>
      <c r="C55" s="85"/>
      <c r="D55" s="85"/>
      <c r="E55" s="85"/>
      <c r="F55" s="85"/>
      <c r="G55" s="84"/>
    </row>
    <row r="56" spans="1:7" ht="15" customHeight="1">
      <c r="A56" s="70">
        <v>51</v>
      </c>
      <c r="B56" s="73" t="s">
        <v>291</v>
      </c>
      <c r="C56" s="92"/>
      <c r="D56" s="92"/>
      <c r="E56" s="92"/>
      <c r="F56" s="85"/>
      <c r="G56" s="84"/>
    </row>
    <row r="57" spans="1:7" ht="15" customHeight="1">
      <c r="A57" s="70"/>
      <c r="B57" s="91"/>
      <c r="C57" s="92"/>
      <c r="D57" s="92"/>
      <c r="E57" s="92"/>
      <c r="F57" s="92"/>
      <c r="G57" s="84"/>
    </row>
    <row r="58" spans="1:7" ht="15" customHeight="1">
      <c r="A58" s="70">
        <v>52</v>
      </c>
      <c r="B58" s="93" t="s">
        <v>292</v>
      </c>
      <c r="C58" s="83"/>
      <c r="D58" s="83"/>
      <c r="E58" s="83"/>
      <c r="F58" s="83"/>
      <c r="G58" s="84"/>
    </row>
    <row r="59" spans="1:7" ht="15" customHeight="1">
      <c r="A59" s="68">
        <v>53</v>
      </c>
      <c r="B59" s="99" t="s">
        <v>293</v>
      </c>
      <c r="C59" s="83">
        <v>3464</v>
      </c>
      <c r="D59" s="83">
        <v>3464</v>
      </c>
      <c r="E59" s="83">
        <v>3464</v>
      </c>
      <c r="F59" s="83">
        <v>2191</v>
      </c>
      <c r="G59" s="84">
        <f>F59/D59</f>
        <v>0.6325057736720554</v>
      </c>
    </row>
    <row r="60" spans="1:7" ht="15" customHeight="1">
      <c r="A60" s="68">
        <v>54</v>
      </c>
      <c r="B60" s="99" t="s">
        <v>247</v>
      </c>
      <c r="C60" s="83">
        <v>3464</v>
      </c>
      <c r="D60" s="83">
        <v>50812</v>
      </c>
      <c r="E60" s="83">
        <v>51667</v>
      </c>
      <c r="F60" s="83">
        <v>53210</v>
      </c>
      <c r="G60" s="84">
        <f>F60/D60</f>
        <v>1.0471935763205542</v>
      </c>
    </row>
    <row r="61" spans="1:7" ht="15" customHeight="1">
      <c r="A61" s="70">
        <v>55</v>
      </c>
      <c r="B61" s="75" t="s">
        <v>294</v>
      </c>
      <c r="C61" s="85"/>
      <c r="D61" s="85"/>
      <c r="E61" s="85"/>
      <c r="F61" s="85"/>
      <c r="G61" s="84"/>
    </row>
    <row r="62" spans="1:7" ht="15" customHeight="1">
      <c r="A62" s="68">
        <v>56</v>
      </c>
      <c r="B62" s="91" t="s">
        <v>295</v>
      </c>
      <c r="C62" s="83"/>
      <c r="D62" s="83"/>
      <c r="E62" s="83"/>
      <c r="F62" s="83"/>
      <c r="G62" s="84"/>
    </row>
    <row r="63" spans="1:7" ht="15" customHeight="1">
      <c r="A63" s="68"/>
      <c r="B63" s="94"/>
      <c r="C63" s="85"/>
      <c r="D63" s="85"/>
      <c r="E63" s="85"/>
      <c r="F63" s="85"/>
      <c r="G63" s="84"/>
    </row>
    <row r="64" spans="1:7" ht="15" customHeight="1">
      <c r="A64" s="68">
        <v>57</v>
      </c>
      <c r="B64" s="75" t="s">
        <v>296</v>
      </c>
      <c r="C64" s="83"/>
      <c r="D64" s="83"/>
      <c r="E64" s="83"/>
      <c r="F64" s="83"/>
      <c r="G64" s="84"/>
    </row>
    <row r="65" spans="1:7" ht="15" customHeight="1">
      <c r="A65" s="68">
        <v>58</v>
      </c>
      <c r="B65" s="75" t="s">
        <v>297</v>
      </c>
      <c r="C65" s="83"/>
      <c r="D65" s="83"/>
      <c r="E65" s="83"/>
      <c r="F65" s="83"/>
      <c r="G65" s="84"/>
    </row>
    <row r="66" spans="1:7" ht="15" customHeight="1">
      <c r="A66" s="68">
        <v>59</v>
      </c>
      <c r="B66" s="75" t="s">
        <v>298</v>
      </c>
      <c r="C66" s="83"/>
      <c r="D66" s="83"/>
      <c r="E66" s="83"/>
      <c r="F66" s="83"/>
      <c r="G66" s="84"/>
    </row>
    <row r="67" spans="1:7" ht="15" customHeight="1">
      <c r="A67" s="68">
        <f>A66+1</f>
        <v>60</v>
      </c>
      <c r="B67" s="75" t="s">
        <v>299</v>
      </c>
      <c r="C67" s="83"/>
      <c r="D67" s="83"/>
      <c r="E67" s="83"/>
      <c r="F67" s="83"/>
      <c r="G67" s="84"/>
    </row>
    <row r="68" spans="1:7" ht="15" customHeight="1">
      <c r="A68" s="68"/>
      <c r="B68" s="73"/>
      <c r="C68" s="85"/>
      <c r="D68" s="85"/>
      <c r="E68" s="85"/>
      <c r="F68" s="85"/>
      <c r="G68" s="84"/>
    </row>
    <row r="69" spans="1:7" ht="21" customHeight="1">
      <c r="A69" s="68">
        <v>61</v>
      </c>
      <c r="B69" s="79" t="s">
        <v>300</v>
      </c>
      <c r="C69" s="76">
        <v>53980</v>
      </c>
      <c r="D69" s="76">
        <v>53980</v>
      </c>
      <c r="E69" s="76">
        <v>55290</v>
      </c>
      <c r="F69" s="76">
        <f>SUM(F20+F59+F60)</f>
        <v>55601</v>
      </c>
      <c r="G69" s="84">
        <f>F69/D69</f>
        <v>1.0300296406076324</v>
      </c>
    </row>
    <row r="70" spans="1:7" ht="12.75">
      <c r="A70" s="100"/>
      <c r="B70" s="101"/>
      <c r="C70" s="102"/>
      <c r="D70" s="102"/>
      <c r="E70" s="102"/>
      <c r="F70" s="102"/>
      <c r="G70" s="103"/>
    </row>
  </sheetData>
  <sheetProtection/>
  <mergeCells count="3">
    <mergeCell ref="A3:G3"/>
    <mergeCell ref="A2:M2"/>
    <mergeCell ref="A1:N1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N27"/>
    </sheetView>
  </sheetViews>
  <sheetFormatPr defaultColWidth="0" defaultRowHeight="12.75"/>
  <cols>
    <col min="1" max="1" width="4.125" style="0" customWidth="1"/>
    <col min="2" max="2" width="53.375" style="0" customWidth="1"/>
    <col min="3" max="3" width="8.875" style="0" customWidth="1"/>
    <col min="4" max="4" width="12.00390625" style="0" customWidth="1"/>
    <col min="5" max="5" width="9.125" style="0" customWidth="1"/>
    <col min="6" max="6" width="8.875" style="0" customWidth="1"/>
    <col min="7" max="12" width="9.125" style="0" hidden="1" customWidth="1"/>
    <col min="13" max="222" width="9.125" style="0" customWidth="1"/>
    <col min="223" max="16384" width="0" style="0" hidden="1" customWidth="1"/>
  </cols>
  <sheetData>
    <row r="1" spans="1:14" ht="15.75" customHeight="1">
      <c r="A1" s="411" t="s">
        <v>523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2" ht="15.7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2:3" ht="15.75">
      <c r="B3" s="414" t="s">
        <v>186</v>
      </c>
      <c r="C3" s="414"/>
    </row>
    <row r="4" spans="2:3" ht="15.75">
      <c r="B4" s="405" t="s">
        <v>455</v>
      </c>
      <c r="C4" s="405"/>
    </row>
    <row r="5" spans="2:3" ht="12.75">
      <c r="B5" s="63"/>
      <c r="C5" s="64"/>
    </row>
    <row r="6" spans="1:13" ht="16.5" customHeight="1">
      <c r="A6" s="415" t="s">
        <v>0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</row>
    <row r="7" spans="1:13" ht="51" customHeight="1">
      <c r="A7" s="188"/>
      <c r="B7" s="190" t="s">
        <v>144</v>
      </c>
      <c r="C7" s="72" t="s">
        <v>413</v>
      </c>
      <c r="D7" s="72" t="s">
        <v>443</v>
      </c>
      <c r="E7" s="72" t="s">
        <v>431</v>
      </c>
      <c r="F7" s="72" t="s">
        <v>497</v>
      </c>
      <c r="G7" s="72" t="s">
        <v>448</v>
      </c>
      <c r="H7" s="191" t="s">
        <v>333</v>
      </c>
      <c r="I7" s="161"/>
      <c r="J7" s="161"/>
      <c r="K7" s="161"/>
      <c r="L7" s="161"/>
      <c r="M7" s="72" t="s">
        <v>448</v>
      </c>
    </row>
    <row r="8" spans="1:13" ht="12.75">
      <c r="A8" s="189">
        <v>1</v>
      </c>
      <c r="B8" s="146" t="s">
        <v>371</v>
      </c>
      <c r="C8" s="192">
        <v>6550</v>
      </c>
      <c r="D8" s="192">
        <v>6650</v>
      </c>
      <c r="E8" s="192">
        <v>6650</v>
      </c>
      <c r="F8" s="192">
        <v>6550</v>
      </c>
      <c r="G8" s="195"/>
      <c r="H8" s="195"/>
      <c r="I8" s="195"/>
      <c r="J8" s="195"/>
      <c r="K8" s="195"/>
      <c r="L8" s="195"/>
      <c r="M8" s="248">
        <f>F8/C8</f>
        <v>1</v>
      </c>
    </row>
    <row r="9" spans="1:13" ht="12.75">
      <c r="A9" s="189"/>
      <c r="B9" s="146" t="s">
        <v>372</v>
      </c>
      <c r="C9" s="192">
        <v>1900</v>
      </c>
      <c r="D9" s="192">
        <v>1900</v>
      </c>
      <c r="E9" s="192">
        <v>1900</v>
      </c>
      <c r="F9" s="192">
        <v>1900</v>
      </c>
      <c r="G9" s="195"/>
      <c r="H9" s="195"/>
      <c r="I9" s="195"/>
      <c r="J9" s="195"/>
      <c r="K9" s="195"/>
      <c r="L9" s="195"/>
      <c r="M9" s="248">
        <f aca="true" t="shared" si="0" ref="M9:M25">F9/C9</f>
        <v>1</v>
      </c>
    </row>
    <row r="10" spans="1:13" ht="12.75">
      <c r="A10" s="189"/>
      <c r="B10" s="146" t="s">
        <v>373</v>
      </c>
      <c r="C10" s="192">
        <v>350</v>
      </c>
      <c r="D10" s="192">
        <v>350</v>
      </c>
      <c r="E10" s="192">
        <v>350</v>
      </c>
      <c r="F10" s="192">
        <v>350</v>
      </c>
      <c r="G10" s="195"/>
      <c r="H10" s="195"/>
      <c r="I10" s="195"/>
      <c r="J10" s="195"/>
      <c r="K10" s="195"/>
      <c r="L10" s="195"/>
      <c r="M10" s="248">
        <f t="shared" si="0"/>
        <v>1</v>
      </c>
    </row>
    <row r="11" spans="1:13" ht="12.75">
      <c r="A11" s="189"/>
      <c r="B11" s="146" t="s">
        <v>374</v>
      </c>
      <c r="C11" s="192">
        <v>2200</v>
      </c>
      <c r="D11" s="192">
        <v>2200</v>
      </c>
      <c r="E11" s="192">
        <v>2200</v>
      </c>
      <c r="F11" s="192">
        <v>2200</v>
      </c>
      <c r="G11" s="195"/>
      <c r="H11" s="195"/>
      <c r="I11" s="195"/>
      <c r="J11" s="195"/>
      <c r="K11" s="195"/>
      <c r="L11" s="195"/>
      <c r="M11" s="248">
        <f t="shared" si="0"/>
        <v>1</v>
      </c>
    </row>
    <row r="12" spans="1:13" ht="12.75">
      <c r="A12" s="189"/>
      <c r="B12" s="146" t="s">
        <v>375</v>
      </c>
      <c r="C12" s="192">
        <v>350</v>
      </c>
      <c r="D12" s="192">
        <v>350</v>
      </c>
      <c r="E12" s="192">
        <v>350</v>
      </c>
      <c r="F12" s="192">
        <v>350</v>
      </c>
      <c r="G12" s="195"/>
      <c r="H12" s="195"/>
      <c r="I12" s="195"/>
      <c r="J12" s="195"/>
      <c r="K12" s="195"/>
      <c r="L12" s="195"/>
      <c r="M12" s="248">
        <f t="shared" si="0"/>
        <v>1</v>
      </c>
    </row>
    <row r="13" spans="1:13" ht="12.75">
      <c r="A13" s="189"/>
      <c r="B13" s="146" t="s">
        <v>376</v>
      </c>
      <c r="C13" s="192">
        <v>350</v>
      </c>
      <c r="D13" s="192">
        <v>350</v>
      </c>
      <c r="E13" s="192">
        <v>350</v>
      </c>
      <c r="F13" s="192">
        <v>350</v>
      </c>
      <c r="G13" s="195"/>
      <c r="H13" s="195"/>
      <c r="I13" s="195"/>
      <c r="J13" s="195"/>
      <c r="K13" s="195"/>
      <c r="L13" s="195"/>
      <c r="M13" s="248">
        <f t="shared" si="0"/>
        <v>1</v>
      </c>
    </row>
    <row r="14" spans="1:13" ht="12.75">
      <c r="A14" s="189"/>
      <c r="B14" s="146" t="s">
        <v>377</v>
      </c>
      <c r="C14" s="192">
        <v>350</v>
      </c>
      <c r="D14" s="192">
        <v>350</v>
      </c>
      <c r="E14" s="192">
        <v>350</v>
      </c>
      <c r="F14" s="192">
        <v>350</v>
      </c>
      <c r="G14" s="195"/>
      <c r="H14" s="195"/>
      <c r="I14" s="195"/>
      <c r="J14" s="195"/>
      <c r="K14" s="195"/>
      <c r="L14" s="195"/>
      <c r="M14" s="248">
        <f t="shared" si="0"/>
        <v>1</v>
      </c>
    </row>
    <row r="15" spans="1:13" ht="12.75">
      <c r="A15" s="189"/>
      <c r="B15" s="146" t="s">
        <v>378</v>
      </c>
      <c r="C15" s="192">
        <v>350</v>
      </c>
      <c r="D15" s="192">
        <v>350</v>
      </c>
      <c r="E15" s="192">
        <v>350</v>
      </c>
      <c r="F15" s="192">
        <v>350</v>
      </c>
      <c r="G15" s="195"/>
      <c r="H15" s="195"/>
      <c r="I15" s="195"/>
      <c r="J15" s="195"/>
      <c r="K15" s="195"/>
      <c r="L15" s="195"/>
      <c r="M15" s="248">
        <f t="shared" si="0"/>
        <v>1</v>
      </c>
    </row>
    <row r="16" spans="1:13" ht="12.75">
      <c r="A16" s="189"/>
      <c r="B16" s="146" t="s">
        <v>379</v>
      </c>
      <c r="C16" s="192">
        <v>350</v>
      </c>
      <c r="D16" s="192">
        <v>350</v>
      </c>
      <c r="E16" s="192">
        <v>350</v>
      </c>
      <c r="F16" s="192">
        <v>350</v>
      </c>
      <c r="G16" s="195"/>
      <c r="H16" s="195"/>
      <c r="I16" s="195"/>
      <c r="J16" s="195"/>
      <c r="K16" s="195"/>
      <c r="L16" s="195"/>
      <c r="M16" s="248">
        <f t="shared" si="0"/>
        <v>1</v>
      </c>
    </row>
    <row r="17" spans="1:13" ht="12.75">
      <c r="A17" s="189"/>
      <c r="B17" s="146" t="s">
        <v>380</v>
      </c>
      <c r="C17" s="192">
        <v>350</v>
      </c>
      <c r="D17" s="192">
        <v>350</v>
      </c>
      <c r="E17" s="192">
        <v>350</v>
      </c>
      <c r="F17" s="192">
        <v>350</v>
      </c>
      <c r="G17" s="195"/>
      <c r="H17" s="195"/>
      <c r="I17" s="195"/>
      <c r="J17" s="195"/>
      <c r="K17" s="195"/>
      <c r="L17" s="195"/>
      <c r="M17" s="248">
        <f t="shared" si="0"/>
        <v>1</v>
      </c>
    </row>
    <row r="18" spans="1:13" ht="12.75">
      <c r="A18" s="189"/>
      <c r="B18" s="146" t="s">
        <v>456</v>
      </c>
      <c r="C18" s="192"/>
      <c r="D18" s="192">
        <v>50</v>
      </c>
      <c r="E18" s="192">
        <v>50</v>
      </c>
      <c r="F18" s="192"/>
      <c r="G18" s="195"/>
      <c r="H18" s="195"/>
      <c r="I18" s="195"/>
      <c r="J18" s="195"/>
      <c r="K18" s="195"/>
      <c r="L18" s="195"/>
      <c r="M18" s="248"/>
    </row>
    <row r="19" spans="1:13" ht="12.75">
      <c r="A19" s="189"/>
      <c r="B19" s="146" t="s">
        <v>521</v>
      </c>
      <c r="C19" s="192"/>
      <c r="D19" s="192">
        <v>50</v>
      </c>
      <c r="E19" s="192">
        <v>50</v>
      </c>
      <c r="F19" s="192">
        <v>100</v>
      </c>
      <c r="G19" s="195"/>
      <c r="H19" s="195"/>
      <c r="I19" s="195"/>
      <c r="J19" s="195"/>
      <c r="K19" s="195"/>
      <c r="L19" s="195"/>
      <c r="M19" s="248"/>
    </row>
    <row r="20" spans="1:13" ht="12.75">
      <c r="A20" s="189"/>
      <c r="B20" s="146" t="s">
        <v>522</v>
      </c>
      <c r="C20" s="192"/>
      <c r="D20" s="192"/>
      <c r="E20" s="192"/>
      <c r="F20" s="192">
        <v>100</v>
      </c>
      <c r="G20" s="195"/>
      <c r="H20" s="195"/>
      <c r="I20" s="195"/>
      <c r="J20" s="195"/>
      <c r="K20" s="195"/>
      <c r="L20" s="195"/>
      <c r="M20" s="248"/>
    </row>
    <row r="21" spans="1:13" ht="12.75">
      <c r="A21" s="188">
        <v>2</v>
      </c>
      <c r="B21" s="193" t="s">
        <v>187</v>
      </c>
      <c r="C21" s="194">
        <v>162434</v>
      </c>
      <c r="D21" s="194">
        <v>162434</v>
      </c>
      <c r="E21" s="194">
        <v>162434</v>
      </c>
      <c r="F21" s="192">
        <v>170517</v>
      </c>
      <c r="G21" s="195"/>
      <c r="H21" s="195"/>
      <c r="I21" s="195"/>
      <c r="J21" s="195"/>
      <c r="K21" s="195"/>
      <c r="L21" s="195"/>
      <c r="M21" s="248">
        <f t="shared" si="0"/>
        <v>1.0497617493874436</v>
      </c>
    </row>
    <row r="22" spans="1:13" ht="12.75">
      <c r="A22" s="188">
        <v>3</v>
      </c>
      <c r="B22" s="193" t="s">
        <v>188</v>
      </c>
      <c r="C22" s="194">
        <v>1970</v>
      </c>
      <c r="D22" s="194">
        <v>1970</v>
      </c>
      <c r="E22" s="194">
        <v>1970</v>
      </c>
      <c r="F22" s="192">
        <v>1770</v>
      </c>
      <c r="G22" s="195"/>
      <c r="H22" s="195"/>
      <c r="I22" s="195"/>
      <c r="J22" s="195"/>
      <c r="K22" s="195"/>
      <c r="L22" s="195"/>
      <c r="M22" s="248">
        <f t="shared" si="0"/>
        <v>0.8984771573604061</v>
      </c>
    </row>
    <row r="23" spans="1:13" ht="12.75">
      <c r="A23" s="188">
        <v>4</v>
      </c>
      <c r="B23" s="193" t="s">
        <v>339</v>
      </c>
      <c r="C23" s="194">
        <v>270</v>
      </c>
      <c r="D23" s="194">
        <v>270</v>
      </c>
      <c r="E23" s="194">
        <v>270</v>
      </c>
      <c r="F23" s="297">
        <v>270</v>
      </c>
      <c r="G23" s="195"/>
      <c r="H23" s="195"/>
      <c r="I23" s="195"/>
      <c r="J23" s="195"/>
      <c r="K23" s="195"/>
      <c r="L23" s="195"/>
      <c r="M23" s="248">
        <f t="shared" si="0"/>
        <v>1</v>
      </c>
    </row>
    <row r="24" spans="1:13" ht="12.75">
      <c r="A24" s="188"/>
      <c r="B24" s="193" t="s">
        <v>338</v>
      </c>
      <c r="C24" s="194">
        <v>0</v>
      </c>
      <c r="D24" s="194">
        <v>0</v>
      </c>
      <c r="E24" s="296">
        <v>18057</v>
      </c>
      <c r="F24" s="299">
        <v>0</v>
      </c>
      <c r="G24" s="298"/>
      <c r="H24" s="195"/>
      <c r="I24" s="195"/>
      <c r="J24" s="195"/>
      <c r="K24" s="195"/>
      <c r="L24" s="195"/>
      <c r="M24" s="248"/>
    </row>
    <row r="25" spans="1:13" ht="16.5" customHeight="1">
      <c r="A25" s="340">
        <v>4</v>
      </c>
      <c r="B25" s="341" t="s">
        <v>145</v>
      </c>
      <c r="C25" s="342">
        <v>171224</v>
      </c>
      <c r="D25" s="342">
        <v>171324</v>
      </c>
      <c r="E25" s="342">
        <f>SUM(E8+E21+E22+E23+E24)</f>
        <v>189381</v>
      </c>
      <c r="F25" s="342">
        <f>SUM(F8+F21+F22+F23+F24)</f>
        <v>179107</v>
      </c>
      <c r="G25" s="342">
        <f aca="true" t="shared" si="1" ref="G25:L25">SUM(G8+G21+G22)</f>
        <v>0</v>
      </c>
      <c r="H25" s="342">
        <f t="shared" si="1"/>
        <v>0</v>
      </c>
      <c r="I25" s="342">
        <f t="shared" si="1"/>
        <v>0</v>
      </c>
      <c r="J25" s="342">
        <f t="shared" si="1"/>
        <v>0</v>
      </c>
      <c r="K25" s="342">
        <f t="shared" si="1"/>
        <v>0</v>
      </c>
      <c r="L25" s="342">
        <f t="shared" si="1"/>
        <v>0</v>
      </c>
      <c r="M25" s="248">
        <f t="shared" si="0"/>
        <v>1.0460391066672896</v>
      </c>
    </row>
  </sheetData>
  <sheetProtection selectLockedCells="1" selectUnlockedCells="1"/>
  <mergeCells count="5">
    <mergeCell ref="B3:C3"/>
    <mergeCell ref="B4:C4"/>
    <mergeCell ref="A2:L2"/>
    <mergeCell ref="A6:M6"/>
    <mergeCell ref="A1:N1"/>
  </mergeCells>
  <printOptions/>
  <pageMargins left="0.7874015748031497" right="0.15748031496062992" top="0.7480314960629921" bottom="0.15748031496062992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4" width="8.25390625" style="1" customWidth="1"/>
    <col min="5" max="5" width="9.375" style="1" customWidth="1"/>
    <col min="6" max="6" width="9.75390625" style="1" customWidth="1"/>
    <col min="7" max="7" width="8.375" style="1" customWidth="1"/>
    <col min="8" max="8" width="8.125" style="1" customWidth="1"/>
    <col min="9" max="11" width="9.25390625" style="1" customWidth="1"/>
    <col min="12" max="12" width="7.625" style="1" customWidth="1"/>
    <col min="13" max="15" width="9.00390625" style="1" customWidth="1"/>
    <col min="16" max="16" width="7.875" style="1" customWidth="1"/>
    <col min="17" max="19" width="9.25390625" style="1" customWidth="1"/>
    <col min="20" max="20" width="7.00390625" style="1" customWidth="1"/>
    <col min="21" max="23" width="7.125" style="1" customWidth="1"/>
    <col min="24" max="26" width="8.00390625" style="1" customWidth="1"/>
    <col min="27" max="27" width="8.875" style="1" customWidth="1"/>
    <col min="28" max="28" width="6.25390625" style="1" customWidth="1"/>
    <col min="29" max="31" width="6.75390625" style="1" customWidth="1"/>
    <col min="32" max="16384" width="9.125" style="1" customWidth="1"/>
  </cols>
  <sheetData>
    <row r="1" spans="1:14" ht="12" customHeight="1">
      <c r="A1" s="411" t="s">
        <v>524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2" ht="11.2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</row>
    <row r="3" spans="1:23" ht="11.25">
      <c r="A3" s="421" t="s">
        <v>508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1:23" ht="12" thickBot="1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</row>
    <row r="5" spans="1:31" ht="13.5" thickBot="1">
      <c r="A5" s="424" t="s">
        <v>191</v>
      </c>
      <c r="B5" s="104"/>
      <c r="C5" s="104"/>
      <c r="D5" s="419"/>
      <c r="E5" s="420"/>
      <c r="F5" s="420"/>
      <c r="G5" s="430"/>
      <c r="H5" s="419" t="s">
        <v>195</v>
      </c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</row>
    <row r="6" spans="1:31" ht="24" customHeight="1" thickBot="1">
      <c r="A6" s="425"/>
      <c r="B6" s="105" t="s">
        <v>192</v>
      </c>
      <c r="C6" s="105" t="s">
        <v>194</v>
      </c>
      <c r="D6" s="419" t="s">
        <v>148</v>
      </c>
      <c r="E6" s="420"/>
      <c r="F6" s="420"/>
      <c r="G6" s="430"/>
      <c r="H6" s="419" t="s">
        <v>196</v>
      </c>
      <c r="I6" s="420"/>
      <c r="J6" s="420"/>
      <c r="K6" s="420"/>
      <c r="L6" s="419" t="s">
        <v>197</v>
      </c>
      <c r="M6" s="420"/>
      <c r="N6" s="420"/>
      <c r="O6" s="420"/>
      <c r="P6" s="419" t="s">
        <v>198</v>
      </c>
      <c r="Q6" s="420"/>
      <c r="R6" s="420"/>
      <c r="S6" s="420"/>
      <c r="T6" s="419" t="s">
        <v>199</v>
      </c>
      <c r="U6" s="427"/>
      <c r="V6" s="427"/>
      <c r="W6" s="427"/>
      <c r="X6" s="419" t="s">
        <v>200</v>
      </c>
      <c r="Y6" s="427"/>
      <c r="Z6" s="427"/>
      <c r="AA6" s="420"/>
      <c r="AB6" s="419" t="s">
        <v>301</v>
      </c>
      <c r="AC6" s="420"/>
      <c r="AD6" s="420"/>
      <c r="AE6" s="420"/>
    </row>
    <row r="7" spans="1:31" ht="57.75" customHeight="1" thickBot="1">
      <c r="A7" s="425"/>
      <c r="B7" s="105" t="s">
        <v>193</v>
      </c>
      <c r="C7" s="106"/>
      <c r="D7" s="105" t="s">
        <v>494</v>
      </c>
      <c r="E7" s="105" t="s">
        <v>509</v>
      </c>
      <c r="F7" s="105" t="s">
        <v>510</v>
      </c>
      <c r="G7" s="199" t="s">
        <v>511</v>
      </c>
      <c r="H7" s="118" t="s">
        <v>494</v>
      </c>
      <c r="I7" s="105" t="s">
        <v>509</v>
      </c>
      <c r="J7" s="105" t="s">
        <v>510</v>
      </c>
      <c r="K7" s="201" t="s">
        <v>511</v>
      </c>
      <c r="L7" s="118" t="s">
        <v>494</v>
      </c>
      <c r="M7" s="118" t="s">
        <v>509</v>
      </c>
      <c r="N7" s="118" t="s">
        <v>510</v>
      </c>
      <c r="O7" s="399" t="s">
        <v>511</v>
      </c>
      <c r="P7" s="118" t="s">
        <v>494</v>
      </c>
      <c r="Q7" s="118" t="s">
        <v>509</v>
      </c>
      <c r="R7" s="118" t="s">
        <v>510</v>
      </c>
      <c r="S7" s="399" t="s">
        <v>511</v>
      </c>
      <c r="T7" s="118" t="s">
        <v>494</v>
      </c>
      <c r="U7" s="118" t="s">
        <v>509</v>
      </c>
      <c r="V7" s="118" t="s">
        <v>510</v>
      </c>
      <c r="W7" s="399" t="s">
        <v>511</v>
      </c>
      <c r="X7" s="118" t="s">
        <v>494</v>
      </c>
      <c r="Y7" s="118" t="s">
        <v>509</v>
      </c>
      <c r="Z7" s="118" t="s">
        <v>510</v>
      </c>
      <c r="AA7" s="399" t="s">
        <v>511</v>
      </c>
      <c r="AB7" s="118" t="s">
        <v>494</v>
      </c>
      <c r="AC7" s="118" t="s">
        <v>509</v>
      </c>
      <c r="AD7" s="118" t="s">
        <v>510</v>
      </c>
      <c r="AE7" s="399" t="s">
        <v>511</v>
      </c>
    </row>
    <row r="8" spans="1:31" ht="12" customHeight="1" hidden="1" thickBot="1">
      <c r="A8" s="426"/>
      <c r="B8" s="107"/>
      <c r="C8" s="107"/>
      <c r="D8" s="107"/>
      <c r="E8" s="108"/>
      <c r="F8" s="108"/>
      <c r="G8" s="108"/>
      <c r="H8" s="428" t="s">
        <v>201</v>
      </c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</row>
    <row r="9" spans="1:31" ht="24" customHeight="1" thickBot="1">
      <c r="A9" s="109" t="s">
        <v>149</v>
      </c>
      <c r="B9" s="109">
        <v>11130</v>
      </c>
      <c r="C9" s="109" t="s">
        <v>202</v>
      </c>
      <c r="D9" s="400">
        <v>36265</v>
      </c>
      <c r="E9" s="142">
        <f>I9+M9+Q9+Y9</f>
        <v>37646</v>
      </c>
      <c r="F9" s="142">
        <f>J9+N9+R9+Z9</f>
        <v>35213</v>
      </c>
      <c r="G9" s="137">
        <f>F9/D9</f>
        <v>0.9709913139390597</v>
      </c>
      <c r="H9" s="111">
        <v>13947</v>
      </c>
      <c r="I9" s="117">
        <v>13947</v>
      </c>
      <c r="J9" s="117">
        <v>13413</v>
      </c>
      <c r="K9" s="137">
        <f>J9/H9</f>
        <v>0.9617121961712196</v>
      </c>
      <c r="L9" s="111">
        <v>3183</v>
      </c>
      <c r="M9" s="111">
        <v>3183</v>
      </c>
      <c r="N9" s="111">
        <v>2615</v>
      </c>
      <c r="O9" s="139">
        <f>N9/L9</f>
        <v>0.8215519949732957</v>
      </c>
      <c r="P9" s="141">
        <v>10395</v>
      </c>
      <c r="Q9" s="141">
        <v>11776</v>
      </c>
      <c r="R9" s="141">
        <v>10395</v>
      </c>
      <c r="S9" s="139">
        <f>R9/P9</f>
        <v>1</v>
      </c>
      <c r="T9" s="111"/>
      <c r="U9" s="111"/>
      <c r="V9" s="111"/>
      <c r="W9" s="111"/>
      <c r="X9" s="111">
        <v>8740</v>
      </c>
      <c r="Y9" s="111">
        <v>8740</v>
      </c>
      <c r="Z9" s="111">
        <v>8790</v>
      </c>
      <c r="AA9" s="139">
        <v>1.1959</v>
      </c>
      <c r="AB9" s="111"/>
      <c r="AC9" s="111"/>
      <c r="AD9" s="111"/>
      <c r="AE9" s="111"/>
    </row>
    <row r="10" spans="1:31" ht="24" customHeight="1" thickBot="1">
      <c r="A10" s="112" t="s">
        <v>150</v>
      </c>
      <c r="B10" s="113">
        <v>13320</v>
      </c>
      <c r="C10" s="113" t="s">
        <v>203</v>
      </c>
      <c r="D10" s="142">
        <f aca="true" t="shared" si="0" ref="D10:E31">H10+L10+P10+X10</f>
        <v>305</v>
      </c>
      <c r="E10" s="142">
        <f t="shared" si="0"/>
        <v>305</v>
      </c>
      <c r="F10" s="142">
        <f aca="true" t="shared" si="1" ref="F10:F31">J10+N10+R10+Z10</f>
        <v>305</v>
      </c>
      <c r="G10" s="137">
        <f aca="true" t="shared" si="2" ref="G10:G33">F10/D10</f>
        <v>1</v>
      </c>
      <c r="H10" s="111"/>
      <c r="I10" s="111"/>
      <c r="J10" s="111"/>
      <c r="K10" s="137"/>
      <c r="L10" s="111"/>
      <c r="M10" s="111"/>
      <c r="N10" s="111"/>
      <c r="O10" s="139"/>
      <c r="P10" s="111">
        <v>305</v>
      </c>
      <c r="Q10" s="111">
        <v>305</v>
      </c>
      <c r="R10" s="111">
        <v>305</v>
      </c>
      <c r="S10" s="139">
        <f aca="true" t="shared" si="3" ref="S10:S33">R10/P10</f>
        <v>1</v>
      </c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ht="24" customHeight="1" thickBot="1">
      <c r="A11" s="112" t="s">
        <v>151</v>
      </c>
      <c r="B11" s="113">
        <v>11350</v>
      </c>
      <c r="C11" s="113" t="s">
        <v>204</v>
      </c>
      <c r="D11" s="142">
        <f t="shared" si="0"/>
        <v>2215</v>
      </c>
      <c r="E11" s="142">
        <f t="shared" si="0"/>
        <v>2215</v>
      </c>
      <c r="F11" s="142">
        <f t="shared" si="1"/>
        <v>2215</v>
      </c>
      <c r="G11" s="137">
        <f t="shared" si="2"/>
        <v>1</v>
      </c>
      <c r="H11" s="111"/>
      <c r="I11" s="111"/>
      <c r="J11" s="111"/>
      <c r="K11" s="137"/>
      <c r="L11" s="111"/>
      <c r="M11" s="111"/>
      <c r="N11" s="111"/>
      <c r="O11" s="139"/>
      <c r="P11" s="111">
        <v>2215</v>
      </c>
      <c r="Q11" s="111">
        <v>2215</v>
      </c>
      <c r="R11" s="111">
        <v>2215</v>
      </c>
      <c r="S11" s="139">
        <f t="shared" si="3"/>
        <v>1</v>
      </c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ht="24" customHeight="1" thickBot="1">
      <c r="A12" s="112" t="s">
        <v>152</v>
      </c>
      <c r="B12" s="113">
        <v>32020</v>
      </c>
      <c r="C12" s="113" t="s">
        <v>205</v>
      </c>
      <c r="D12" s="142">
        <f t="shared" si="0"/>
        <v>127</v>
      </c>
      <c r="E12" s="142">
        <f t="shared" si="0"/>
        <v>127</v>
      </c>
      <c r="F12" s="142">
        <f t="shared" si="1"/>
        <v>127</v>
      </c>
      <c r="G12" s="137">
        <f t="shared" si="2"/>
        <v>1</v>
      </c>
      <c r="H12" s="111"/>
      <c r="I12" s="111"/>
      <c r="J12" s="111"/>
      <c r="K12" s="137"/>
      <c r="L12" s="111"/>
      <c r="M12" s="111"/>
      <c r="N12" s="111"/>
      <c r="O12" s="139"/>
      <c r="P12" s="111">
        <v>127</v>
      </c>
      <c r="Q12" s="111">
        <v>127</v>
      </c>
      <c r="R12" s="111">
        <v>127</v>
      </c>
      <c r="S12" s="139">
        <f t="shared" si="3"/>
        <v>1</v>
      </c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ht="24" customHeight="1" thickBot="1">
      <c r="A13" s="112" t="s">
        <v>153</v>
      </c>
      <c r="B13" s="113">
        <v>41231</v>
      </c>
      <c r="C13" s="113" t="s">
        <v>182</v>
      </c>
      <c r="D13" s="142">
        <f t="shared" si="0"/>
        <v>54299</v>
      </c>
      <c r="E13" s="142">
        <f t="shared" si="0"/>
        <v>54299</v>
      </c>
      <c r="F13" s="142">
        <f t="shared" si="1"/>
        <v>64775</v>
      </c>
      <c r="G13" s="137">
        <f t="shared" si="2"/>
        <v>1.1929317298661117</v>
      </c>
      <c r="H13" s="111">
        <v>37926</v>
      </c>
      <c r="I13" s="111">
        <v>37926</v>
      </c>
      <c r="J13" s="111">
        <v>48027</v>
      </c>
      <c r="K13" s="137">
        <f>J13/H13</f>
        <v>1.2663344407530455</v>
      </c>
      <c r="L13" s="111">
        <v>4308</v>
      </c>
      <c r="M13" s="111">
        <v>4308</v>
      </c>
      <c r="N13" s="111">
        <v>4683</v>
      </c>
      <c r="O13" s="139">
        <f>N13/L13</f>
        <v>1.0870473537604457</v>
      </c>
      <c r="P13" s="141">
        <v>12065</v>
      </c>
      <c r="Q13" s="141">
        <v>12065</v>
      </c>
      <c r="R13" s="141">
        <v>12065</v>
      </c>
      <c r="S13" s="139">
        <f t="shared" si="3"/>
        <v>1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1" ht="24" customHeight="1" thickBot="1">
      <c r="A14" s="112" t="s">
        <v>154</v>
      </c>
      <c r="B14" s="113">
        <v>45160</v>
      </c>
      <c r="C14" s="113" t="s">
        <v>206</v>
      </c>
      <c r="D14" s="142">
        <f t="shared" si="0"/>
        <v>25</v>
      </c>
      <c r="E14" s="142">
        <f t="shared" si="0"/>
        <v>25</v>
      </c>
      <c r="F14" s="142">
        <f t="shared" si="1"/>
        <v>25</v>
      </c>
      <c r="G14" s="137">
        <f t="shared" si="2"/>
        <v>1</v>
      </c>
      <c r="H14" s="111"/>
      <c r="I14" s="111"/>
      <c r="J14" s="111"/>
      <c r="K14" s="137"/>
      <c r="L14" s="111"/>
      <c r="M14" s="111"/>
      <c r="N14" s="111"/>
      <c r="O14" s="139"/>
      <c r="P14" s="111">
        <v>25</v>
      </c>
      <c r="Q14" s="111">
        <v>25</v>
      </c>
      <c r="R14" s="111">
        <v>25</v>
      </c>
      <c r="S14" s="139">
        <f t="shared" si="3"/>
        <v>1</v>
      </c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ht="24" customHeight="1" thickBot="1">
      <c r="A15" s="112" t="s">
        <v>155</v>
      </c>
      <c r="B15" s="113">
        <v>51040</v>
      </c>
      <c r="C15" s="113" t="s">
        <v>207</v>
      </c>
      <c r="D15" s="142">
        <f t="shared" si="0"/>
        <v>0</v>
      </c>
      <c r="E15" s="142">
        <f t="shared" si="0"/>
        <v>0</v>
      </c>
      <c r="F15" s="142">
        <f t="shared" si="1"/>
        <v>0</v>
      </c>
      <c r="G15" s="137"/>
      <c r="H15" s="111"/>
      <c r="I15" s="111"/>
      <c r="J15" s="111"/>
      <c r="K15" s="137"/>
      <c r="L15" s="111"/>
      <c r="M15" s="111"/>
      <c r="N15" s="111"/>
      <c r="O15" s="139"/>
      <c r="P15" s="111">
        <v>0</v>
      </c>
      <c r="Q15" s="111">
        <v>0</v>
      </c>
      <c r="R15" s="111">
        <v>0</v>
      </c>
      <c r="S15" s="139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ht="24" customHeight="1" thickBot="1">
      <c r="A16" s="112" t="s">
        <v>156</v>
      </c>
      <c r="B16" s="113">
        <v>52020</v>
      </c>
      <c r="C16" s="113" t="s">
        <v>183</v>
      </c>
      <c r="D16" s="142">
        <f t="shared" si="0"/>
        <v>0</v>
      </c>
      <c r="E16" s="142">
        <f t="shared" si="0"/>
        <v>0</v>
      </c>
      <c r="F16" s="142">
        <f t="shared" si="1"/>
        <v>0</v>
      </c>
      <c r="G16" s="137"/>
      <c r="H16" s="111"/>
      <c r="I16" s="111"/>
      <c r="J16" s="111"/>
      <c r="K16" s="137"/>
      <c r="L16" s="111"/>
      <c r="M16" s="111"/>
      <c r="N16" s="111"/>
      <c r="O16" s="139"/>
      <c r="P16" s="111">
        <v>0</v>
      </c>
      <c r="Q16" s="111">
        <v>0</v>
      </c>
      <c r="R16" s="111">
        <v>0</v>
      </c>
      <c r="S16" s="139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spans="1:31" ht="24" customHeight="1" thickBot="1">
      <c r="A17" s="112" t="s">
        <v>157</v>
      </c>
      <c r="B17" s="113">
        <v>63020</v>
      </c>
      <c r="C17" s="113" t="s">
        <v>208</v>
      </c>
      <c r="D17" s="142">
        <f t="shared" si="0"/>
        <v>848</v>
      </c>
      <c r="E17" s="142">
        <f t="shared" si="0"/>
        <v>848</v>
      </c>
      <c r="F17" s="142">
        <f t="shared" si="1"/>
        <v>848</v>
      </c>
      <c r="G17" s="137">
        <f t="shared" si="2"/>
        <v>1</v>
      </c>
      <c r="H17" s="111"/>
      <c r="I17" s="111"/>
      <c r="J17" s="111"/>
      <c r="K17" s="137"/>
      <c r="L17" s="111"/>
      <c r="M17" s="111"/>
      <c r="N17" s="111"/>
      <c r="O17" s="139"/>
      <c r="P17" s="111">
        <v>848</v>
      </c>
      <c r="Q17" s="111">
        <v>848</v>
      </c>
      <c r="R17" s="111">
        <v>848</v>
      </c>
      <c r="S17" s="139">
        <f t="shared" si="3"/>
        <v>1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ht="24" customHeight="1" thickBot="1">
      <c r="A18" s="112" t="s">
        <v>158</v>
      </c>
      <c r="B18" s="113">
        <v>64010</v>
      </c>
      <c r="C18" s="113" t="s">
        <v>174</v>
      </c>
      <c r="D18" s="142">
        <f t="shared" si="0"/>
        <v>6250</v>
      </c>
      <c r="E18" s="142">
        <f t="shared" si="0"/>
        <v>6250</v>
      </c>
      <c r="F18" s="142">
        <f t="shared" si="1"/>
        <v>6250</v>
      </c>
      <c r="G18" s="137">
        <f t="shared" si="2"/>
        <v>1</v>
      </c>
      <c r="H18" s="111"/>
      <c r="I18" s="111"/>
      <c r="J18" s="111"/>
      <c r="K18" s="137"/>
      <c r="L18" s="111"/>
      <c r="M18" s="111"/>
      <c r="N18" s="111"/>
      <c r="O18" s="139"/>
      <c r="P18" s="111">
        <v>6250</v>
      </c>
      <c r="Q18" s="111">
        <v>6250</v>
      </c>
      <c r="R18" s="111">
        <v>6250</v>
      </c>
      <c r="S18" s="139">
        <f t="shared" si="3"/>
        <v>1</v>
      </c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spans="1:31" ht="24" customHeight="1" thickBot="1">
      <c r="A19" s="112" t="s">
        <v>159</v>
      </c>
      <c r="B19" s="113">
        <v>66010</v>
      </c>
      <c r="C19" s="113" t="s">
        <v>209</v>
      </c>
      <c r="D19" s="142">
        <f t="shared" si="0"/>
        <v>2159</v>
      </c>
      <c r="E19" s="142">
        <f t="shared" si="0"/>
        <v>2159</v>
      </c>
      <c r="F19" s="142">
        <f t="shared" si="1"/>
        <v>2159</v>
      </c>
      <c r="G19" s="137">
        <f t="shared" si="2"/>
        <v>1</v>
      </c>
      <c r="H19" s="111"/>
      <c r="I19" s="111"/>
      <c r="J19" s="111"/>
      <c r="K19" s="137"/>
      <c r="L19" s="111"/>
      <c r="M19" s="111"/>
      <c r="N19" s="111"/>
      <c r="O19" s="139"/>
      <c r="P19" s="111">
        <v>2159</v>
      </c>
      <c r="Q19" s="111">
        <v>2159</v>
      </c>
      <c r="R19" s="111">
        <v>2159</v>
      </c>
      <c r="S19" s="139">
        <f t="shared" si="3"/>
        <v>1</v>
      </c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</row>
    <row r="20" spans="1:31" ht="41.25" customHeight="1" thickBot="1">
      <c r="A20" s="112" t="s">
        <v>160</v>
      </c>
      <c r="B20" s="113">
        <v>66020</v>
      </c>
      <c r="C20" s="113" t="s">
        <v>210</v>
      </c>
      <c r="D20" s="142">
        <f t="shared" si="0"/>
        <v>24073</v>
      </c>
      <c r="E20" s="142">
        <f t="shared" si="0"/>
        <v>24073</v>
      </c>
      <c r="F20" s="142">
        <f t="shared" si="1"/>
        <v>25455</v>
      </c>
      <c r="G20" s="137">
        <f t="shared" si="2"/>
        <v>1.057408715158061</v>
      </c>
      <c r="H20" s="111">
        <v>11427</v>
      </c>
      <c r="I20" s="111">
        <v>11427</v>
      </c>
      <c r="J20" s="111">
        <v>12945</v>
      </c>
      <c r="K20" s="137">
        <f>J20/H20</f>
        <v>1.132843265949068</v>
      </c>
      <c r="L20" s="111">
        <v>2500</v>
      </c>
      <c r="M20" s="111">
        <v>2500</v>
      </c>
      <c r="N20" s="111">
        <v>2364</v>
      </c>
      <c r="O20" s="139">
        <f>N20/L20</f>
        <v>0.9456</v>
      </c>
      <c r="P20" s="111">
        <v>10146</v>
      </c>
      <c r="Q20" s="111">
        <v>10146</v>
      </c>
      <c r="R20" s="111">
        <v>10146</v>
      </c>
      <c r="S20" s="139">
        <f t="shared" si="3"/>
        <v>1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ht="24" customHeight="1" thickBot="1">
      <c r="A21" s="112" t="s">
        <v>161</v>
      </c>
      <c r="B21" s="113">
        <v>72111</v>
      </c>
      <c r="C21" s="113" t="s">
        <v>211</v>
      </c>
      <c r="D21" s="142">
        <f t="shared" si="0"/>
        <v>516</v>
      </c>
      <c r="E21" s="142">
        <f t="shared" si="0"/>
        <v>516</v>
      </c>
      <c r="F21" s="142">
        <f t="shared" si="1"/>
        <v>516</v>
      </c>
      <c r="G21" s="137">
        <f t="shared" si="2"/>
        <v>1</v>
      </c>
      <c r="H21" s="111"/>
      <c r="I21" s="111"/>
      <c r="J21" s="111"/>
      <c r="K21" s="137"/>
      <c r="L21" s="111"/>
      <c r="M21" s="111"/>
      <c r="N21" s="111"/>
      <c r="O21" s="139"/>
      <c r="P21" s="111">
        <v>516</v>
      </c>
      <c r="Q21" s="111">
        <v>516</v>
      </c>
      <c r="R21" s="111">
        <v>516</v>
      </c>
      <c r="S21" s="139">
        <f t="shared" si="3"/>
        <v>1</v>
      </c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31" ht="24" customHeight="1" thickBot="1">
      <c r="A22" s="112">
        <v>374</v>
      </c>
      <c r="B22" s="113">
        <v>72311</v>
      </c>
      <c r="C22" s="113" t="s">
        <v>212</v>
      </c>
      <c r="D22" s="142">
        <f t="shared" si="0"/>
        <v>349</v>
      </c>
      <c r="E22" s="142">
        <f t="shared" si="0"/>
        <v>349</v>
      </c>
      <c r="F22" s="142">
        <f t="shared" si="1"/>
        <v>349</v>
      </c>
      <c r="G22" s="137">
        <f t="shared" si="2"/>
        <v>1</v>
      </c>
      <c r="H22" s="111"/>
      <c r="I22" s="111"/>
      <c r="J22" s="111"/>
      <c r="K22" s="137"/>
      <c r="L22" s="111"/>
      <c r="M22" s="111"/>
      <c r="N22" s="111"/>
      <c r="O22" s="139"/>
      <c r="P22" s="111">
        <v>349</v>
      </c>
      <c r="Q22" s="111">
        <v>349</v>
      </c>
      <c r="R22" s="111">
        <v>349</v>
      </c>
      <c r="S22" s="139">
        <f t="shared" si="3"/>
        <v>1</v>
      </c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ht="24" customHeight="1" thickBot="1">
      <c r="A23" s="112" t="s">
        <v>163</v>
      </c>
      <c r="B23" s="113">
        <v>74031</v>
      </c>
      <c r="C23" s="113" t="s">
        <v>213</v>
      </c>
      <c r="D23" s="142">
        <f t="shared" si="0"/>
        <v>425</v>
      </c>
      <c r="E23" s="142">
        <f t="shared" si="0"/>
        <v>425</v>
      </c>
      <c r="F23" s="142">
        <f t="shared" si="1"/>
        <v>2268</v>
      </c>
      <c r="G23" s="137">
        <f t="shared" si="2"/>
        <v>5.3364705882352945</v>
      </c>
      <c r="H23" s="111"/>
      <c r="I23" s="111"/>
      <c r="J23" s="111"/>
      <c r="K23" s="137"/>
      <c r="L23" s="111"/>
      <c r="M23" s="111"/>
      <c r="N23" s="111"/>
      <c r="O23" s="139"/>
      <c r="P23" s="111">
        <v>425</v>
      </c>
      <c r="Q23" s="111">
        <v>425</v>
      </c>
      <c r="R23" s="111">
        <v>425</v>
      </c>
      <c r="S23" s="139">
        <f t="shared" si="3"/>
        <v>1</v>
      </c>
      <c r="T23" s="111"/>
      <c r="U23" s="111"/>
      <c r="V23" s="111"/>
      <c r="W23" s="111"/>
      <c r="X23" s="111"/>
      <c r="Y23" s="111"/>
      <c r="Z23" s="111">
        <v>1843</v>
      </c>
      <c r="AA23" s="111"/>
      <c r="AB23" s="111"/>
      <c r="AC23" s="111"/>
      <c r="AD23" s="111"/>
      <c r="AE23" s="111"/>
    </row>
    <row r="24" spans="1:31" ht="24" customHeight="1" thickBot="1">
      <c r="A24" s="112" t="s">
        <v>164</v>
      </c>
      <c r="B24" s="113">
        <v>76062</v>
      </c>
      <c r="C24" s="113" t="s">
        <v>214</v>
      </c>
      <c r="D24" s="142">
        <f t="shared" si="0"/>
        <v>0</v>
      </c>
      <c r="E24" s="142">
        <f t="shared" si="0"/>
        <v>0</v>
      </c>
      <c r="F24" s="142">
        <f t="shared" si="1"/>
        <v>0</v>
      </c>
      <c r="G24" s="137"/>
      <c r="H24" s="111"/>
      <c r="I24" s="111"/>
      <c r="J24" s="111"/>
      <c r="K24" s="137"/>
      <c r="L24" s="111"/>
      <c r="M24" s="111"/>
      <c r="N24" s="111"/>
      <c r="O24" s="139"/>
      <c r="P24" s="111">
        <v>0</v>
      </c>
      <c r="Q24" s="111">
        <v>0</v>
      </c>
      <c r="R24" s="111">
        <v>0</v>
      </c>
      <c r="S24" s="139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1:31" ht="24" customHeight="1" thickBot="1">
      <c r="A25" s="112" t="s">
        <v>165</v>
      </c>
      <c r="B25" s="113">
        <v>81030</v>
      </c>
      <c r="C25" s="113" t="s">
        <v>215</v>
      </c>
      <c r="D25" s="142">
        <f t="shared" si="0"/>
        <v>349</v>
      </c>
      <c r="E25" s="142">
        <f t="shared" si="0"/>
        <v>349</v>
      </c>
      <c r="F25" s="142">
        <f t="shared" si="1"/>
        <v>349</v>
      </c>
      <c r="G25" s="137">
        <f t="shared" si="2"/>
        <v>1</v>
      </c>
      <c r="H25" s="111"/>
      <c r="I25" s="111"/>
      <c r="J25" s="111"/>
      <c r="K25" s="137"/>
      <c r="L25" s="111"/>
      <c r="M25" s="111"/>
      <c r="N25" s="111"/>
      <c r="O25" s="139"/>
      <c r="P25" s="111">
        <v>349</v>
      </c>
      <c r="Q25" s="111">
        <v>349</v>
      </c>
      <c r="R25" s="111">
        <v>349</v>
      </c>
      <c r="S25" s="139">
        <f t="shared" si="3"/>
        <v>1</v>
      </c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ht="24" customHeight="1" thickBot="1">
      <c r="A26" s="112" t="s">
        <v>166</v>
      </c>
      <c r="B26" s="113">
        <v>82042</v>
      </c>
      <c r="C26" s="113" t="s">
        <v>216</v>
      </c>
      <c r="D26" s="142">
        <f t="shared" si="0"/>
        <v>6841</v>
      </c>
      <c r="E26" s="142">
        <f t="shared" si="0"/>
        <v>6841</v>
      </c>
      <c r="F26" s="142">
        <f t="shared" si="1"/>
        <v>7247</v>
      </c>
      <c r="G26" s="137">
        <f t="shared" si="2"/>
        <v>1.0593480485309166</v>
      </c>
      <c r="H26" s="111">
        <v>2994</v>
      </c>
      <c r="I26" s="136">
        <v>2994</v>
      </c>
      <c r="J26" s="136">
        <v>3397</v>
      </c>
      <c r="K26" s="137">
        <f>J26/H26</f>
        <v>1.1346025384101537</v>
      </c>
      <c r="L26" s="111">
        <v>659</v>
      </c>
      <c r="M26" s="111">
        <v>659</v>
      </c>
      <c r="N26" s="111">
        <v>662</v>
      </c>
      <c r="O26" s="139">
        <f>N26/L26</f>
        <v>1.0045523520485584</v>
      </c>
      <c r="P26" s="111">
        <v>3188</v>
      </c>
      <c r="Q26" s="111">
        <v>3188</v>
      </c>
      <c r="R26" s="111">
        <v>3188</v>
      </c>
      <c r="S26" s="139">
        <f t="shared" si="3"/>
        <v>1</v>
      </c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31" ht="24" customHeight="1" thickBot="1">
      <c r="A27" s="112" t="s">
        <v>167</v>
      </c>
      <c r="B27" s="113">
        <v>82092</v>
      </c>
      <c r="C27" s="113" t="s">
        <v>217</v>
      </c>
      <c r="D27" s="142">
        <f t="shared" si="0"/>
        <v>7108</v>
      </c>
      <c r="E27" s="142">
        <f t="shared" si="0"/>
        <v>7108</v>
      </c>
      <c r="F27" s="142">
        <f t="shared" si="1"/>
        <v>6332</v>
      </c>
      <c r="G27" s="137">
        <f t="shared" si="2"/>
        <v>0.8908272369161508</v>
      </c>
      <c r="H27" s="111">
        <v>2994</v>
      </c>
      <c r="I27" s="136">
        <v>2994</v>
      </c>
      <c r="J27" s="136">
        <v>2459</v>
      </c>
      <c r="K27" s="137">
        <f>J27/H27</f>
        <v>0.821309285237141</v>
      </c>
      <c r="L27" s="111">
        <v>659</v>
      </c>
      <c r="M27" s="111">
        <v>659</v>
      </c>
      <c r="N27" s="111">
        <v>480</v>
      </c>
      <c r="O27" s="139">
        <f>N27/L27</f>
        <v>0.7283763277693475</v>
      </c>
      <c r="P27" s="111">
        <v>3455</v>
      </c>
      <c r="Q27" s="111">
        <v>3455</v>
      </c>
      <c r="R27" s="111">
        <v>3393</v>
      </c>
      <c r="S27" s="139">
        <f t="shared" si="3"/>
        <v>0.98205499276411</v>
      </c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ht="24" customHeight="1" thickBot="1">
      <c r="A28" s="112" t="s">
        <v>168</v>
      </c>
      <c r="B28" s="113">
        <v>96015</v>
      </c>
      <c r="C28" s="113" t="s">
        <v>218</v>
      </c>
      <c r="D28" s="142">
        <f t="shared" si="0"/>
        <v>125211</v>
      </c>
      <c r="E28" s="142">
        <f t="shared" si="0"/>
        <v>125211</v>
      </c>
      <c r="F28" s="142">
        <f t="shared" si="1"/>
        <v>135209</v>
      </c>
      <c r="G28" s="137">
        <f t="shared" si="2"/>
        <v>1.0798492145258802</v>
      </c>
      <c r="H28" s="111"/>
      <c r="I28" s="117"/>
      <c r="J28" s="117"/>
      <c r="K28" s="137"/>
      <c r="L28" s="111"/>
      <c r="M28" s="111"/>
      <c r="N28" s="111"/>
      <c r="O28" s="139"/>
      <c r="P28" s="111">
        <v>0</v>
      </c>
      <c r="Q28" s="111">
        <v>0</v>
      </c>
      <c r="R28" s="111">
        <v>0</v>
      </c>
      <c r="S28" s="139"/>
      <c r="T28" s="111"/>
      <c r="U28" s="111"/>
      <c r="V28" s="111"/>
      <c r="W28" s="111"/>
      <c r="X28" s="111">
        <v>125211</v>
      </c>
      <c r="Y28" s="111">
        <v>125211</v>
      </c>
      <c r="Z28" s="111">
        <v>135209</v>
      </c>
      <c r="AA28" s="111">
        <v>107.98</v>
      </c>
      <c r="AB28" s="111"/>
      <c r="AC28" s="111"/>
      <c r="AD28" s="111"/>
      <c r="AE28" s="111"/>
    </row>
    <row r="29" spans="1:31" ht="24" customHeight="1" thickBot="1">
      <c r="A29" s="112" t="s">
        <v>169</v>
      </c>
      <c r="B29" s="113">
        <v>102030</v>
      </c>
      <c r="C29" s="113" t="s">
        <v>219</v>
      </c>
      <c r="D29" s="142">
        <f t="shared" si="0"/>
        <v>635</v>
      </c>
      <c r="E29" s="142">
        <f t="shared" si="0"/>
        <v>635</v>
      </c>
      <c r="F29" s="142">
        <f t="shared" si="1"/>
        <v>635</v>
      </c>
      <c r="G29" s="137">
        <f t="shared" si="2"/>
        <v>1</v>
      </c>
      <c r="H29" s="111"/>
      <c r="I29" s="111"/>
      <c r="J29" s="111"/>
      <c r="K29" s="137"/>
      <c r="L29" s="111"/>
      <c r="M29" s="111"/>
      <c r="N29" s="111"/>
      <c r="O29" s="139"/>
      <c r="P29" s="111">
        <v>635</v>
      </c>
      <c r="Q29" s="111">
        <v>635</v>
      </c>
      <c r="R29" s="111">
        <v>635</v>
      </c>
      <c r="S29" s="139">
        <f t="shared" si="3"/>
        <v>1</v>
      </c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ht="24" customHeight="1" thickBot="1">
      <c r="A30" s="112" t="s">
        <v>170</v>
      </c>
      <c r="B30" s="113">
        <v>104042</v>
      </c>
      <c r="C30" s="113" t="s">
        <v>220</v>
      </c>
      <c r="D30" s="142">
        <f t="shared" si="0"/>
        <v>39033</v>
      </c>
      <c r="E30" s="142">
        <f t="shared" si="0"/>
        <v>39033</v>
      </c>
      <c r="F30" s="142">
        <f t="shared" si="1"/>
        <v>35275</v>
      </c>
      <c r="G30" s="137">
        <f t="shared" si="2"/>
        <v>0.9037224912253734</v>
      </c>
      <c r="H30" s="111"/>
      <c r="I30" s="111"/>
      <c r="J30" s="111"/>
      <c r="K30" s="137"/>
      <c r="L30" s="111"/>
      <c r="M30" s="111"/>
      <c r="N30" s="111"/>
      <c r="O30" s="139"/>
      <c r="P30" s="111">
        <v>1810</v>
      </c>
      <c r="Q30" s="111">
        <v>1810</v>
      </c>
      <c r="R30" s="111">
        <v>1810</v>
      </c>
      <c r="S30" s="139">
        <f t="shared" si="3"/>
        <v>1</v>
      </c>
      <c r="T30" s="111"/>
      <c r="U30" s="111"/>
      <c r="V30" s="111"/>
      <c r="W30" s="111"/>
      <c r="X30" s="111">
        <v>37223</v>
      </c>
      <c r="Y30" s="111">
        <v>37223</v>
      </c>
      <c r="Z30" s="111">
        <v>33465</v>
      </c>
      <c r="AA30" s="111">
        <v>89.9</v>
      </c>
      <c r="AB30" s="111"/>
      <c r="AC30" s="111"/>
      <c r="AD30" s="111"/>
      <c r="AE30" s="111"/>
    </row>
    <row r="31" spans="1:31" ht="24" customHeight="1" thickBot="1">
      <c r="A31" s="112" t="s">
        <v>171</v>
      </c>
      <c r="B31" s="113">
        <v>104051</v>
      </c>
      <c r="C31" s="113" t="s">
        <v>221</v>
      </c>
      <c r="D31" s="142">
        <f t="shared" si="0"/>
        <v>0</v>
      </c>
      <c r="E31" s="142">
        <f t="shared" si="0"/>
        <v>0</v>
      </c>
      <c r="F31" s="142">
        <f t="shared" si="1"/>
        <v>0</v>
      </c>
      <c r="G31" s="137"/>
      <c r="H31" s="111"/>
      <c r="I31" s="111"/>
      <c r="J31" s="111"/>
      <c r="K31" s="137"/>
      <c r="L31" s="111"/>
      <c r="M31" s="111"/>
      <c r="N31" s="111"/>
      <c r="O31" s="139"/>
      <c r="P31" s="111">
        <v>0</v>
      </c>
      <c r="Q31" s="111">
        <v>0</v>
      </c>
      <c r="R31" s="111">
        <v>0</v>
      </c>
      <c r="S31" s="139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</row>
    <row r="32" spans="1:31" ht="24" customHeight="1" thickBot="1">
      <c r="A32" s="112" t="s">
        <v>172</v>
      </c>
      <c r="B32" s="113">
        <v>107060</v>
      </c>
      <c r="C32" s="113" t="s">
        <v>222</v>
      </c>
      <c r="D32" s="142">
        <v>24514</v>
      </c>
      <c r="E32" s="142">
        <v>24514</v>
      </c>
      <c r="F32" s="142">
        <v>22822</v>
      </c>
      <c r="G32" s="137">
        <f t="shared" si="2"/>
        <v>0.9309782165293302</v>
      </c>
      <c r="H32" s="111"/>
      <c r="I32" s="111"/>
      <c r="J32" s="111"/>
      <c r="K32" s="137"/>
      <c r="L32" s="111"/>
      <c r="M32" s="111"/>
      <c r="N32" s="111"/>
      <c r="O32" s="139"/>
      <c r="P32" s="111"/>
      <c r="Q32" s="111"/>
      <c r="R32" s="111"/>
      <c r="S32" s="139"/>
      <c r="T32" s="111">
        <v>24514</v>
      </c>
      <c r="U32" s="111">
        <v>24514</v>
      </c>
      <c r="V32" s="111">
        <v>22822</v>
      </c>
      <c r="W32" s="139">
        <f>V32/T32</f>
        <v>0.9309782165293302</v>
      </c>
      <c r="X32" s="111"/>
      <c r="Y32" s="111"/>
      <c r="Z32" s="111"/>
      <c r="AA32" s="111"/>
      <c r="AB32" s="111"/>
      <c r="AC32" s="111"/>
      <c r="AD32" s="111"/>
      <c r="AE32" s="111"/>
    </row>
    <row r="33" spans="1:31" ht="24" customHeight="1" thickBot="1">
      <c r="A33" s="114" t="s">
        <v>173</v>
      </c>
      <c r="B33" s="115"/>
      <c r="C33" s="115" t="s">
        <v>223</v>
      </c>
      <c r="D33" s="142">
        <f>SUM(D9:D32)</f>
        <v>331547</v>
      </c>
      <c r="E33" s="142">
        <f>SUM(E9:E32)</f>
        <v>332928</v>
      </c>
      <c r="F33" s="142">
        <f>SUM(F9:F32)</f>
        <v>348374</v>
      </c>
      <c r="G33" s="138">
        <f t="shared" si="2"/>
        <v>1.0507529852479438</v>
      </c>
      <c r="H33" s="110">
        <f>SUM(H9:H32)</f>
        <v>69288</v>
      </c>
      <c r="I33" s="110">
        <f aca="true" t="shared" si="4" ref="I33:AE33">SUM(I9:I32)</f>
        <v>69288</v>
      </c>
      <c r="J33" s="110">
        <f t="shared" si="4"/>
        <v>80241</v>
      </c>
      <c r="K33" s="138">
        <f>J33/H33</f>
        <v>1.158079321094562</v>
      </c>
      <c r="L33" s="110">
        <f t="shared" si="4"/>
        <v>11309</v>
      </c>
      <c r="M33" s="110">
        <f t="shared" si="4"/>
        <v>11309</v>
      </c>
      <c r="N33" s="110">
        <f t="shared" si="4"/>
        <v>10804</v>
      </c>
      <c r="O33" s="140">
        <f>N33/L33</f>
        <v>0.9553453002033778</v>
      </c>
      <c r="P33" s="110">
        <f t="shared" si="4"/>
        <v>55262</v>
      </c>
      <c r="Q33" s="110">
        <f t="shared" si="4"/>
        <v>56643</v>
      </c>
      <c r="R33" s="110">
        <f t="shared" si="4"/>
        <v>55200</v>
      </c>
      <c r="S33" s="140">
        <f t="shared" si="3"/>
        <v>0.9988780717310267</v>
      </c>
      <c r="T33" s="110">
        <f t="shared" si="4"/>
        <v>24514</v>
      </c>
      <c r="U33" s="110">
        <f t="shared" si="4"/>
        <v>24514</v>
      </c>
      <c r="V33" s="110">
        <f t="shared" si="4"/>
        <v>22822</v>
      </c>
      <c r="W33" s="110">
        <f t="shared" si="4"/>
        <v>0.9309782165293302</v>
      </c>
      <c r="X33" s="110">
        <f>SUM(X9:X32)</f>
        <v>171174</v>
      </c>
      <c r="Y33" s="110">
        <f>SUM(Y9:Y32)</f>
        <v>171174</v>
      </c>
      <c r="Z33" s="110">
        <f>SUM(Z9:Z32)</f>
        <v>179307</v>
      </c>
      <c r="AA33" s="110">
        <v>110.39</v>
      </c>
      <c r="AB33" s="110">
        <f t="shared" si="4"/>
        <v>0</v>
      </c>
      <c r="AC33" s="110">
        <f t="shared" si="4"/>
        <v>0</v>
      </c>
      <c r="AD33" s="110">
        <f t="shared" si="4"/>
        <v>0</v>
      </c>
      <c r="AE33" s="110">
        <f t="shared" si="4"/>
        <v>0</v>
      </c>
    </row>
    <row r="34" ht="12" thickBot="1">
      <c r="A34" s="116"/>
    </row>
    <row r="35" spans="1:31" ht="12" thickBot="1">
      <c r="A35" s="431" t="s">
        <v>191</v>
      </c>
      <c r="B35" s="104"/>
      <c r="C35" s="104"/>
      <c r="D35" s="417" t="s">
        <v>148</v>
      </c>
      <c r="E35" s="418"/>
      <c r="F35" s="418"/>
      <c r="G35" s="418"/>
      <c r="H35" s="427" t="s">
        <v>195</v>
      </c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</row>
    <row r="36" spans="1:31" ht="21.75" thickBot="1">
      <c r="A36" s="432"/>
      <c r="B36" s="105" t="s">
        <v>224</v>
      </c>
      <c r="C36" s="105" t="s">
        <v>225</v>
      </c>
      <c r="D36" s="418"/>
      <c r="E36" s="418"/>
      <c r="F36" s="418"/>
      <c r="G36" s="418"/>
      <c r="H36" s="417" t="s">
        <v>146</v>
      </c>
      <c r="I36" s="418"/>
      <c r="J36" s="418"/>
      <c r="K36" s="418"/>
      <c r="L36" s="419" t="s">
        <v>147</v>
      </c>
      <c r="M36" s="420"/>
      <c r="N36" s="420"/>
      <c r="O36" s="420"/>
      <c r="P36" s="417" t="s">
        <v>226</v>
      </c>
      <c r="Q36" s="418"/>
      <c r="R36" s="418"/>
      <c r="S36" s="418"/>
      <c r="T36" s="417" t="s">
        <v>227</v>
      </c>
      <c r="U36" s="418"/>
      <c r="V36" s="418"/>
      <c r="W36" s="418"/>
      <c r="X36" s="417" t="s">
        <v>228</v>
      </c>
      <c r="Y36" s="418"/>
      <c r="Z36" s="418"/>
      <c r="AA36" s="418"/>
      <c r="AB36" s="118"/>
      <c r="AC36" s="118"/>
      <c r="AD36" s="118"/>
      <c r="AE36" s="118"/>
    </row>
    <row r="37" spans="1:31" ht="54.75" thickBot="1">
      <c r="A37" s="432"/>
      <c r="B37" s="106"/>
      <c r="C37" s="106"/>
      <c r="D37" s="105" t="s">
        <v>494</v>
      </c>
      <c r="E37" s="105" t="s">
        <v>509</v>
      </c>
      <c r="F37" s="105" t="s">
        <v>510</v>
      </c>
      <c r="G37" s="199" t="s">
        <v>511</v>
      </c>
      <c r="H37" s="105" t="s">
        <v>494</v>
      </c>
      <c r="I37" s="105" t="s">
        <v>509</v>
      </c>
      <c r="J37" s="105" t="s">
        <v>510</v>
      </c>
      <c r="K37" s="199" t="s">
        <v>511</v>
      </c>
      <c r="L37" s="105" t="s">
        <v>494</v>
      </c>
      <c r="M37" s="105" t="s">
        <v>509</v>
      </c>
      <c r="N37" s="105" t="s">
        <v>510</v>
      </c>
      <c r="O37" s="199" t="s">
        <v>511</v>
      </c>
      <c r="P37" s="105" t="s">
        <v>494</v>
      </c>
      <c r="Q37" s="105" t="s">
        <v>509</v>
      </c>
      <c r="R37" s="105" t="s">
        <v>510</v>
      </c>
      <c r="S37" s="199" t="s">
        <v>511</v>
      </c>
      <c r="T37" s="105" t="s">
        <v>494</v>
      </c>
      <c r="U37" s="105" t="s">
        <v>509</v>
      </c>
      <c r="V37" s="105" t="s">
        <v>510</v>
      </c>
      <c r="W37" s="199" t="s">
        <v>511</v>
      </c>
      <c r="X37" s="105" t="s">
        <v>494</v>
      </c>
      <c r="Y37" s="105" t="s">
        <v>509</v>
      </c>
      <c r="Z37" s="105" t="s">
        <v>510</v>
      </c>
      <c r="AA37" s="199" t="s">
        <v>511</v>
      </c>
      <c r="AB37" s="118"/>
      <c r="AC37" s="118"/>
      <c r="AD37" s="118"/>
      <c r="AE37" s="118"/>
    </row>
    <row r="38" spans="1:31" ht="12" thickBot="1">
      <c r="A38" s="433"/>
      <c r="B38" s="107"/>
      <c r="C38" s="107"/>
      <c r="D38" s="200"/>
      <c r="E38" s="200"/>
      <c r="F38" s="200"/>
      <c r="G38" s="200"/>
      <c r="H38" s="427" t="s">
        <v>201</v>
      </c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</row>
    <row r="39" spans="1:31" ht="27.75" customHeight="1" thickBot="1">
      <c r="A39" s="112" t="s">
        <v>149</v>
      </c>
      <c r="B39" s="113">
        <v>11130</v>
      </c>
      <c r="C39" s="113" t="s">
        <v>202</v>
      </c>
      <c r="D39" s="110">
        <v>5246</v>
      </c>
      <c r="E39" s="110">
        <v>5246</v>
      </c>
      <c r="F39" s="110"/>
      <c r="G39" s="202">
        <f>F39/D39</f>
        <v>0</v>
      </c>
      <c r="H39" s="111">
        <v>5246</v>
      </c>
      <c r="I39" s="111">
        <v>5246</v>
      </c>
      <c r="J39" s="111"/>
      <c r="K39" s="139"/>
      <c r="L39" s="111"/>
      <c r="M39" s="111"/>
      <c r="N39" s="111"/>
      <c r="O39" s="139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21" customHeight="1" thickBot="1">
      <c r="A40" s="112" t="s">
        <v>150</v>
      </c>
      <c r="B40" s="113">
        <v>13320</v>
      </c>
      <c r="C40" s="113" t="s">
        <v>203</v>
      </c>
      <c r="D40" s="110"/>
      <c r="E40" s="110"/>
      <c r="F40" s="110"/>
      <c r="G40" s="202"/>
      <c r="H40" s="111"/>
      <c r="I40" s="111"/>
      <c r="J40" s="111"/>
      <c r="K40" s="139"/>
      <c r="L40" s="111"/>
      <c r="M40" s="111"/>
      <c r="N40" s="111"/>
      <c r="O40" s="139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1" customHeight="1" thickBot="1">
      <c r="A41" s="112" t="s">
        <v>151</v>
      </c>
      <c r="B41" s="113">
        <v>11350</v>
      </c>
      <c r="C41" s="113" t="s">
        <v>204</v>
      </c>
      <c r="D41" s="110"/>
      <c r="E41" s="110"/>
      <c r="F41" s="110">
        <f>J41+N41</f>
        <v>170000</v>
      </c>
      <c r="G41" s="202"/>
      <c r="H41" s="111"/>
      <c r="I41" s="111"/>
      <c r="J41" s="111"/>
      <c r="K41" s="139"/>
      <c r="L41" s="111"/>
      <c r="M41" s="111"/>
      <c r="N41" s="111">
        <v>170000</v>
      </c>
      <c r="O41" s="139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ht="21" customHeight="1" thickBot="1">
      <c r="A42" s="112" t="s">
        <v>152</v>
      </c>
      <c r="B42" s="113">
        <v>32020</v>
      </c>
      <c r="C42" s="113" t="s">
        <v>205</v>
      </c>
      <c r="D42" s="110"/>
      <c r="E42" s="110"/>
      <c r="F42" s="110"/>
      <c r="G42" s="202"/>
      <c r="H42" s="111"/>
      <c r="I42" s="111"/>
      <c r="J42" s="111"/>
      <c r="K42" s="139"/>
      <c r="L42" s="111"/>
      <c r="M42" s="111"/>
      <c r="N42" s="111"/>
      <c r="O42" s="139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ht="21" customHeight="1" thickBot="1">
      <c r="A43" s="112" t="s">
        <v>153</v>
      </c>
      <c r="B43" s="113">
        <v>413231</v>
      </c>
      <c r="C43" s="113" t="s">
        <v>182</v>
      </c>
      <c r="D43" s="110">
        <v>3168</v>
      </c>
      <c r="E43" s="110">
        <v>3168</v>
      </c>
      <c r="F43" s="110">
        <f>J43+N43</f>
        <v>2800</v>
      </c>
      <c r="G43" s="202">
        <v>88</v>
      </c>
      <c r="H43" s="111">
        <v>3168</v>
      </c>
      <c r="I43" s="111">
        <v>3168</v>
      </c>
      <c r="J43" s="111">
        <v>2800</v>
      </c>
      <c r="K43" s="139">
        <f>J43/H43</f>
        <v>0.8838383838383839</v>
      </c>
      <c r="L43" s="111"/>
      <c r="M43" s="111"/>
      <c r="N43" s="111"/>
      <c r="O43" s="139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ht="21" customHeight="1" thickBot="1">
      <c r="A44" s="112" t="s">
        <v>154</v>
      </c>
      <c r="B44" s="113">
        <v>45160</v>
      </c>
      <c r="C44" s="113" t="s">
        <v>206</v>
      </c>
      <c r="D44" s="110"/>
      <c r="E44" s="110"/>
      <c r="F44" s="110"/>
      <c r="G44" s="202"/>
      <c r="H44" s="111"/>
      <c r="I44" s="111"/>
      <c r="J44" s="111"/>
      <c r="K44" s="139"/>
      <c r="L44" s="111"/>
      <c r="M44" s="111"/>
      <c r="N44" s="111"/>
      <c r="O44" s="139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ht="21" customHeight="1" thickBot="1">
      <c r="A45" s="112" t="s">
        <v>155</v>
      </c>
      <c r="B45" s="113">
        <v>51040</v>
      </c>
      <c r="C45" s="113" t="s">
        <v>207</v>
      </c>
      <c r="D45" s="110"/>
      <c r="E45" s="110"/>
      <c r="F45" s="110"/>
      <c r="G45" s="202"/>
      <c r="H45" s="111"/>
      <c r="I45" s="111"/>
      <c r="J45" s="111"/>
      <c r="K45" s="139"/>
      <c r="L45" s="111"/>
      <c r="M45" s="111"/>
      <c r="N45" s="111"/>
      <c r="O45" s="139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ht="21" customHeight="1" thickBot="1">
      <c r="A46" s="112" t="s">
        <v>156</v>
      </c>
      <c r="B46" s="113">
        <v>52020</v>
      </c>
      <c r="C46" s="113" t="s">
        <v>183</v>
      </c>
      <c r="D46" s="110"/>
      <c r="E46" s="110"/>
      <c r="F46" s="110">
        <f>J46+N46</f>
        <v>473913</v>
      </c>
      <c r="G46" s="202"/>
      <c r="H46" s="111"/>
      <c r="I46" s="111"/>
      <c r="J46" s="111"/>
      <c r="K46" s="139"/>
      <c r="L46" s="111"/>
      <c r="M46" s="111"/>
      <c r="N46" s="111">
        <v>473913</v>
      </c>
      <c r="O46" s="139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31" ht="21" customHeight="1" thickBot="1">
      <c r="A47" s="112" t="s">
        <v>157</v>
      </c>
      <c r="B47" s="113">
        <v>63020</v>
      </c>
      <c r="C47" s="113" t="s">
        <v>208</v>
      </c>
      <c r="D47" s="110"/>
      <c r="E47" s="110"/>
      <c r="F47" s="110"/>
      <c r="G47" s="202"/>
      <c r="H47" s="111"/>
      <c r="I47" s="111"/>
      <c r="J47" s="111"/>
      <c r="K47" s="139"/>
      <c r="L47" s="111"/>
      <c r="M47" s="111"/>
      <c r="N47" s="111"/>
      <c r="O47" s="139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</row>
    <row r="48" spans="1:31" ht="21" customHeight="1" thickBot="1">
      <c r="A48" s="112" t="s">
        <v>158</v>
      </c>
      <c r="B48" s="113">
        <v>64010</v>
      </c>
      <c r="C48" s="113" t="s">
        <v>174</v>
      </c>
      <c r="D48" s="111"/>
      <c r="E48" s="110"/>
      <c r="F48" s="110"/>
      <c r="G48" s="202"/>
      <c r="H48" s="111"/>
      <c r="I48" s="111"/>
      <c r="J48" s="111"/>
      <c r="K48" s="139"/>
      <c r="L48" s="111"/>
      <c r="M48" s="111"/>
      <c r="N48" s="111"/>
      <c r="O48" s="139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  <row r="49" spans="1:31" ht="21" customHeight="1" thickBot="1">
      <c r="A49" s="112" t="s">
        <v>159</v>
      </c>
      <c r="B49" s="113">
        <v>66010</v>
      </c>
      <c r="C49" s="113" t="s">
        <v>209</v>
      </c>
      <c r="D49" s="111"/>
      <c r="E49" s="110"/>
      <c r="F49" s="110"/>
      <c r="G49" s="202"/>
      <c r="H49" s="111"/>
      <c r="I49" s="111"/>
      <c r="J49" s="111"/>
      <c r="K49" s="139"/>
      <c r="L49" s="111"/>
      <c r="M49" s="111"/>
      <c r="N49" s="111"/>
      <c r="O49" s="139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</row>
    <row r="50" spans="1:31" ht="21" customHeight="1" thickBot="1">
      <c r="A50" s="112" t="s">
        <v>160</v>
      </c>
      <c r="B50" s="113">
        <v>66020</v>
      </c>
      <c r="C50" s="113" t="s">
        <v>229</v>
      </c>
      <c r="D50" s="110">
        <v>800</v>
      </c>
      <c r="E50" s="110">
        <v>17860</v>
      </c>
      <c r="F50" s="110">
        <f>J50+N50</f>
        <v>100908</v>
      </c>
      <c r="G50" s="202">
        <f>F50/D50</f>
        <v>126.135</v>
      </c>
      <c r="H50" s="111">
        <v>800</v>
      </c>
      <c r="I50" s="111">
        <v>15060</v>
      </c>
      <c r="J50" s="111">
        <v>50000</v>
      </c>
      <c r="K50" s="139">
        <f>J50/H50</f>
        <v>62.5</v>
      </c>
      <c r="L50" s="111"/>
      <c r="M50" s="111">
        <v>2739</v>
      </c>
      <c r="N50" s="111">
        <v>50908</v>
      </c>
      <c r="O50" s="139">
        <v>0.1859</v>
      </c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</row>
    <row r="51" spans="1:31" ht="21" customHeight="1" thickBot="1">
      <c r="A51" s="112" t="s">
        <v>161</v>
      </c>
      <c r="B51" s="113">
        <v>72111</v>
      </c>
      <c r="C51" s="113" t="s">
        <v>211</v>
      </c>
      <c r="D51" s="111"/>
      <c r="E51" s="110"/>
      <c r="F51" s="110"/>
      <c r="G51" s="202"/>
      <c r="H51" s="111"/>
      <c r="I51" s="111">
        <v>250</v>
      </c>
      <c r="J51" s="111"/>
      <c r="K51" s="139"/>
      <c r="L51" s="111"/>
      <c r="M51" s="111"/>
      <c r="N51" s="111"/>
      <c r="O51" s="139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</row>
    <row r="52" spans="1:31" ht="21" customHeight="1" thickBot="1">
      <c r="A52" s="112" t="s">
        <v>162</v>
      </c>
      <c r="B52" s="113">
        <v>72311</v>
      </c>
      <c r="C52" s="113" t="s">
        <v>212</v>
      </c>
      <c r="D52" s="111"/>
      <c r="E52" s="110"/>
      <c r="F52" s="110"/>
      <c r="G52" s="202"/>
      <c r="H52" s="111"/>
      <c r="I52" s="111"/>
      <c r="J52" s="111"/>
      <c r="K52" s="139"/>
      <c r="L52" s="111"/>
      <c r="M52" s="111"/>
      <c r="N52" s="111"/>
      <c r="O52" s="139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</row>
    <row r="53" spans="1:31" ht="21" customHeight="1" thickBot="1">
      <c r="A53" s="112" t="s">
        <v>163</v>
      </c>
      <c r="B53" s="113">
        <v>74031</v>
      </c>
      <c r="C53" s="113" t="s">
        <v>213</v>
      </c>
      <c r="D53" s="111"/>
      <c r="E53" s="110"/>
      <c r="F53" s="110"/>
      <c r="G53" s="202"/>
      <c r="H53" s="111"/>
      <c r="I53" s="111"/>
      <c r="J53" s="111"/>
      <c r="K53" s="139"/>
      <c r="L53" s="111"/>
      <c r="M53" s="111"/>
      <c r="N53" s="111"/>
      <c r="O53" s="139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1" ht="21" customHeight="1" thickBot="1">
      <c r="A54" s="112" t="s">
        <v>164</v>
      </c>
      <c r="B54" s="113">
        <v>76062</v>
      </c>
      <c r="C54" s="113" t="s">
        <v>214</v>
      </c>
      <c r="D54" s="111"/>
      <c r="E54" s="110"/>
      <c r="F54" s="110"/>
      <c r="G54" s="202"/>
      <c r="H54" s="111"/>
      <c r="I54" s="111"/>
      <c r="J54" s="111"/>
      <c r="K54" s="139"/>
      <c r="L54" s="111"/>
      <c r="M54" s="111"/>
      <c r="N54" s="111"/>
      <c r="O54" s="139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</row>
    <row r="55" spans="1:31" ht="21" customHeight="1" thickBot="1">
      <c r="A55" s="112" t="s">
        <v>165</v>
      </c>
      <c r="B55" s="113">
        <v>81030</v>
      </c>
      <c r="C55" s="113" t="s">
        <v>215</v>
      </c>
      <c r="D55" s="111"/>
      <c r="E55" s="110"/>
      <c r="F55" s="110"/>
      <c r="G55" s="202"/>
      <c r="H55" s="111"/>
      <c r="I55" s="111"/>
      <c r="J55" s="111"/>
      <c r="K55" s="139"/>
      <c r="L55" s="111"/>
      <c r="M55" s="111"/>
      <c r="N55" s="111"/>
      <c r="O55" s="139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</row>
    <row r="56" spans="1:31" ht="21" customHeight="1" thickBot="1">
      <c r="A56" s="112" t="s">
        <v>166</v>
      </c>
      <c r="B56" s="113">
        <v>82042</v>
      </c>
      <c r="C56" s="113" t="s">
        <v>216</v>
      </c>
      <c r="D56" s="110">
        <v>1205</v>
      </c>
      <c r="E56" s="110">
        <v>1205</v>
      </c>
      <c r="F56" s="110">
        <f>J56+N56</f>
        <v>100</v>
      </c>
      <c r="G56" s="202">
        <v>8</v>
      </c>
      <c r="H56" s="111">
        <v>1205</v>
      </c>
      <c r="I56" s="111">
        <v>1205</v>
      </c>
      <c r="J56" s="111">
        <v>100</v>
      </c>
      <c r="K56" s="139">
        <f>J56/H56</f>
        <v>0.08298755186721991</v>
      </c>
      <c r="L56" s="110"/>
      <c r="M56" s="110"/>
      <c r="N56" s="110"/>
      <c r="O56" s="13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ht="21" customHeight="1" thickBot="1">
      <c r="A57" s="112" t="s">
        <v>167</v>
      </c>
      <c r="B57" s="113">
        <v>82092</v>
      </c>
      <c r="C57" s="113" t="s">
        <v>217</v>
      </c>
      <c r="D57" s="110"/>
      <c r="E57" s="110"/>
      <c r="F57" s="110"/>
      <c r="G57" s="202"/>
      <c r="H57" s="110"/>
      <c r="I57" s="110"/>
      <c r="J57" s="111"/>
      <c r="K57" s="139"/>
      <c r="L57" s="110"/>
      <c r="M57" s="110"/>
      <c r="N57" s="110"/>
      <c r="O57" s="139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ht="21" customHeight="1" thickBot="1">
      <c r="A58" s="112" t="s">
        <v>168</v>
      </c>
      <c r="B58" s="113">
        <v>96015</v>
      </c>
      <c r="C58" s="113" t="s">
        <v>230</v>
      </c>
      <c r="D58" s="110"/>
      <c r="E58" s="110"/>
      <c r="F58" s="110"/>
      <c r="G58" s="202"/>
      <c r="H58" s="110"/>
      <c r="I58" s="110"/>
      <c r="J58" s="110"/>
      <c r="K58" s="139"/>
      <c r="L58" s="110"/>
      <c r="M58" s="110"/>
      <c r="N58" s="110"/>
      <c r="O58" s="139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31" ht="21" customHeight="1" thickBot="1">
      <c r="A59" s="112" t="s">
        <v>169</v>
      </c>
      <c r="B59" s="113">
        <v>102030</v>
      </c>
      <c r="C59" s="113" t="s">
        <v>219</v>
      </c>
      <c r="D59" s="110"/>
      <c r="E59" s="110"/>
      <c r="F59" s="110"/>
      <c r="G59" s="202"/>
      <c r="H59" s="110"/>
      <c r="I59" s="110"/>
      <c r="J59" s="110"/>
      <c r="K59" s="139"/>
      <c r="L59" s="110"/>
      <c r="M59" s="110"/>
      <c r="N59" s="110"/>
      <c r="O59" s="13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:31" ht="21" customHeight="1" thickBot="1">
      <c r="A60" s="112" t="s">
        <v>170</v>
      </c>
      <c r="B60" s="113">
        <v>104042</v>
      </c>
      <c r="C60" s="113" t="s">
        <v>220</v>
      </c>
      <c r="D60" s="110">
        <v>1000</v>
      </c>
      <c r="E60" s="110">
        <v>1000</v>
      </c>
      <c r="F60" s="110"/>
      <c r="G60" s="202"/>
      <c r="H60" s="111">
        <v>1000</v>
      </c>
      <c r="I60" s="111">
        <v>1000</v>
      </c>
      <c r="J60" s="110"/>
      <c r="K60" s="139"/>
      <c r="L60" s="110"/>
      <c r="M60" s="110"/>
      <c r="N60" s="110"/>
      <c r="O60" s="13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:31" ht="21" customHeight="1" thickBot="1">
      <c r="A61" s="112" t="s">
        <v>171</v>
      </c>
      <c r="B61" s="113">
        <v>104051</v>
      </c>
      <c r="C61" s="113" t="s">
        <v>221</v>
      </c>
      <c r="D61" s="110"/>
      <c r="E61" s="110"/>
      <c r="F61" s="110"/>
      <c r="G61" s="202"/>
      <c r="H61" s="110"/>
      <c r="I61" s="110"/>
      <c r="J61" s="110"/>
      <c r="K61" s="139"/>
      <c r="L61" s="110"/>
      <c r="M61" s="110"/>
      <c r="N61" s="110"/>
      <c r="O61" s="13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:31" ht="21" customHeight="1" thickBot="1">
      <c r="A62" s="112" t="s">
        <v>172</v>
      </c>
      <c r="B62" s="113">
        <v>107060</v>
      </c>
      <c r="C62" s="113" t="s">
        <v>222</v>
      </c>
      <c r="D62" s="110"/>
      <c r="E62" s="110"/>
      <c r="F62" s="110"/>
      <c r="G62" s="202"/>
      <c r="H62" s="110"/>
      <c r="I62" s="110"/>
      <c r="J62" s="110"/>
      <c r="K62" s="139"/>
      <c r="L62" s="110"/>
      <c r="M62" s="110"/>
      <c r="N62" s="110"/>
      <c r="O62" s="13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1:31" ht="21" customHeight="1" thickBot="1">
      <c r="A63" s="114" t="s">
        <v>173</v>
      </c>
      <c r="B63" s="113"/>
      <c r="C63" s="115" t="s">
        <v>231</v>
      </c>
      <c r="D63" s="110">
        <f>SUM(D39:D62)</f>
        <v>11419</v>
      </c>
      <c r="E63" s="110">
        <f>I63+M63</f>
        <v>28668</v>
      </c>
      <c r="F63" s="110">
        <f>J63+N63</f>
        <v>747721</v>
      </c>
      <c r="G63" s="202">
        <f>F63/D63</f>
        <v>65.48042735791225</v>
      </c>
      <c r="H63" s="110">
        <f aca="true" t="shared" si="5" ref="H63:N63">SUM(H39:H62)</f>
        <v>11419</v>
      </c>
      <c r="I63" s="110">
        <f t="shared" si="5"/>
        <v>25929</v>
      </c>
      <c r="J63" s="110">
        <f t="shared" si="5"/>
        <v>52900</v>
      </c>
      <c r="K63" s="140">
        <f>J63/H63</f>
        <v>4.632629827480515</v>
      </c>
      <c r="L63" s="110">
        <f t="shared" si="5"/>
        <v>0</v>
      </c>
      <c r="M63" s="110">
        <f t="shared" si="5"/>
        <v>2739</v>
      </c>
      <c r="N63" s="110">
        <f t="shared" si="5"/>
        <v>694821</v>
      </c>
      <c r="O63" s="110">
        <v>0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ht="11.25">
      <c r="A64" s="116"/>
    </row>
  </sheetData>
  <sheetProtection/>
  <mergeCells count="23">
    <mergeCell ref="X6:AA6"/>
    <mergeCell ref="H38:AE38"/>
    <mergeCell ref="T36:W36"/>
    <mergeCell ref="D6:G6"/>
    <mergeCell ref="T6:W6"/>
    <mergeCell ref="H6:K6"/>
    <mergeCell ref="A2:L2"/>
    <mergeCell ref="A35:A38"/>
    <mergeCell ref="H35:AE35"/>
    <mergeCell ref="D5:G5"/>
    <mergeCell ref="D35:G36"/>
    <mergeCell ref="L36:O36"/>
    <mergeCell ref="P36:S36"/>
    <mergeCell ref="X36:AA36"/>
    <mergeCell ref="H36:K36"/>
    <mergeCell ref="L6:O6"/>
    <mergeCell ref="A1:N1"/>
    <mergeCell ref="A3:W4"/>
    <mergeCell ref="A5:A8"/>
    <mergeCell ref="H5:AE5"/>
    <mergeCell ref="H8:AE8"/>
    <mergeCell ref="AB6:AE6"/>
    <mergeCell ref="P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00390625" style="0" customWidth="1"/>
    <col min="4" max="4" width="9.125" style="0" customWidth="1"/>
    <col min="5" max="5" width="11.125" style="0" customWidth="1"/>
    <col min="6" max="13" width="9.125" style="0" hidden="1" customWidth="1"/>
    <col min="14" max="14" width="11.25390625" style="0" customWidth="1"/>
  </cols>
  <sheetData>
    <row r="1" spans="1:14" ht="12.75">
      <c r="A1" s="411" t="s">
        <v>525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3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0" ht="30.75" customHeight="1">
      <c r="A3" s="434" t="s">
        <v>185</v>
      </c>
      <c r="B3" s="422"/>
      <c r="C3" s="422"/>
      <c r="D3" s="422"/>
      <c r="E3" s="422"/>
      <c r="F3" s="422"/>
      <c r="G3" s="163"/>
      <c r="H3" s="163"/>
      <c r="I3" s="163"/>
      <c r="J3" s="163"/>
    </row>
    <row r="4" spans="1:10" ht="12.75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ht="36" customHeight="1">
      <c r="A5" s="434" t="s">
        <v>514</v>
      </c>
      <c r="B5" s="422"/>
      <c r="C5" s="422"/>
      <c r="D5" s="422"/>
      <c r="E5" s="422"/>
      <c r="F5" s="422"/>
      <c r="G5" s="163"/>
      <c r="H5" s="163"/>
      <c r="I5" s="163"/>
      <c r="J5" s="163"/>
    </row>
    <row r="6" ht="15.75" customHeight="1">
      <c r="E6" s="9" t="s">
        <v>0</v>
      </c>
    </row>
    <row r="7" spans="1:14" s="8" customFormat="1" ht="80.25" customHeight="1">
      <c r="A7" s="317" t="s">
        <v>191</v>
      </c>
      <c r="B7" s="69" t="s">
        <v>304</v>
      </c>
      <c r="C7" s="69" t="s">
        <v>413</v>
      </c>
      <c r="D7" s="69" t="s">
        <v>423</v>
      </c>
      <c r="E7" s="318" t="s">
        <v>533</v>
      </c>
      <c r="F7" s="318" t="s">
        <v>333</v>
      </c>
      <c r="G7" s="318" t="s">
        <v>318</v>
      </c>
      <c r="H7" s="318" t="s">
        <v>319</v>
      </c>
      <c r="I7" s="318" t="s">
        <v>320</v>
      </c>
      <c r="J7" s="318" t="s">
        <v>333</v>
      </c>
      <c r="K7" s="318" t="s">
        <v>318</v>
      </c>
      <c r="L7" s="318" t="s">
        <v>319</v>
      </c>
      <c r="M7" s="318" t="s">
        <v>320</v>
      </c>
      <c r="N7" s="318" t="s">
        <v>506</v>
      </c>
    </row>
    <row r="8" spans="1:14" s="8" customFormat="1" ht="25.5" customHeight="1">
      <c r="A8" s="86" t="s">
        <v>149</v>
      </c>
      <c r="B8" s="86" t="s">
        <v>381</v>
      </c>
      <c r="C8" s="86">
        <v>2500</v>
      </c>
      <c r="D8" s="86">
        <v>2500</v>
      </c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s="8" customFormat="1" ht="25.5" customHeight="1">
      <c r="A9" s="86" t="s">
        <v>150</v>
      </c>
      <c r="B9" s="86" t="s">
        <v>382</v>
      </c>
      <c r="C9" s="86">
        <v>2000</v>
      </c>
      <c r="D9" s="86">
        <v>2000</v>
      </c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s="8" customFormat="1" ht="25.5" customHeight="1">
      <c r="A10" s="86" t="s">
        <v>151</v>
      </c>
      <c r="B10" s="86" t="s">
        <v>383</v>
      </c>
      <c r="C10" s="86">
        <v>2600</v>
      </c>
      <c r="D10" s="86">
        <v>2600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s="8" customFormat="1" ht="25.5" customHeight="1">
      <c r="A11" s="86" t="s">
        <v>152</v>
      </c>
      <c r="B11" s="86" t="s">
        <v>387</v>
      </c>
      <c r="C11" s="86">
        <v>3800</v>
      </c>
      <c r="D11" s="86">
        <v>3800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s="8" customFormat="1" ht="46.5" customHeight="1">
      <c r="A12" s="86" t="s">
        <v>153</v>
      </c>
      <c r="B12" s="73" t="s">
        <v>505</v>
      </c>
      <c r="C12" s="86">
        <v>10000</v>
      </c>
      <c r="D12" s="86">
        <v>10000</v>
      </c>
      <c r="E12" s="86">
        <v>10000</v>
      </c>
      <c r="F12" s="86"/>
      <c r="G12" s="86"/>
      <c r="H12" s="86"/>
      <c r="I12" s="86"/>
      <c r="J12" s="86"/>
      <c r="K12" s="86"/>
      <c r="L12" s="86"/>
      <c r="M12" s="86"/>
      <c r="N12" s="390">
        <f>E12/C12</f>
        <v>1</v>
      </c>
    </row>
    <row r="13" spans="1:14" s="8" customFormat="1" ht="25.5" customHeight="1">
      <c r="A13" s="86" t="s">
        <v>154</v>
      </c>
      <c r="B13" s="86" t="s">
        <v>386</v>
      </c>
      <c r="C13" s="86">
        <v>1000</v>
      </c>
      <c r="D13" s="86">
        <v>1000</v>
      </c>
      <c r="E13" s="86"/>
      <c r="F13" s="86"/>
      <c r="G13" s="86"/>
      <c r="H13" s="86"/>
      <c r="I13" s="86"/>
      <c r="J13" s="86"/>
      <c r="K13" s="86"/>
      <c r="L13" s="86"/>
      <c r="M13" s="86"/>
      <c r="N13" s="390"/>
    </row>
    <row r="14" spans="1:14" s="8" customFormat="1" ht="25.5" customHeight="1">
      <c r="A14" s="86" t="s">
        <v>155</v>
      </c>
      <c r="B14" s="86" t="s">
        <v>388</v>
      </c>
      <c r="C14" s="86">
        <v>2223</v>
      </c>
      <c r="D14" s="86">
        <v>2223</v>
      </c>
      <c r="E14" s="86"/>
      <c r="F14" s="86"/>
      <c r="G14" s="86"/>
      <c r="H14" s="86"/>
      <c r="I14" s="86"/>
      <c r="J14" s="86"/>
      <c r="K14" s="86"/>
      <c r="L14" s="86"/>
      <c r="M14" s="86"/>
      <c r="N14" s="390"/>
    </row>
    <row r="15" spans="1:14" s="8" customFormat="1" ht="25.5" customHeight="1">
      <c r="A15" s="86" t="s">
        <v>156</v>
      </c>
      <c r="B15" s="86" t="s">
        <v>389</v>
      </c>
      <c r="C15" s="86">
        <v>1300</v>
      </c>
      <c r="D15" s="86">
        <v>1300</v>
      </c>
      <c r="E15" s="86"/>
      <c r="F15" s="86"/>
      <c r="G15" s="86"/>
      <c r="H15" s="86"/>
      <c r="I15" s="86"/>
      <c r="J15" s="86"/>
      <c r="K15" s="86"/>
      <c r="L15" s="86"/>
      <c r="M15" s="86"/>
      <c r="N15" s="390"/>
    </row>
    <row r="16" spans="1:14" s="8" customFormat="1" ht="25.5" customHeight="1">
      <c r="A16" s="86" t="s">
        <v>157</v>
      </c>
      <c r="B16" s="86" t="s">
        <v>390</v>
      </c>
      <c r="C16" s="86">
        <v>1200</v>
      </c>
      <c r="D16" s="86">
        <v>1200</v>
      </c>
      <c r="E16" s="86"/>
      <c r="F16" s="86"/>
      <c r="G16" s="86"/>
      <c r="H16" s="86"/>
      <c r="I16" s="86"/>
      <c r="J16" s="86"/>
      <c r="K16" s="86"/>
      <c r="L16" s="86"/>
      <c r="M16" s="86"/>
      <c r="N16" s="390"/>
    </row>
    <row r="17" spans="1:14" s="8" customFormat="1" ht="18" customHeight="1">
      <c r="A17" s="86" t="s">
        <v>158</v>
      </c>
      <c r="B17" s="86" t="s">
        <v>305</v>
      </c>
      <c r="C17" s="86">
        <v>0</v>
      </c>
      <c r="D17" s="86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390"/>
    </row>
    <row r="18" spans="1:14" s="8" customFormat="1" ht="28.5" customHeight="1">
      <c r="A18" s="86" t="s">
        <v>159</v>
      </c>
      <c r="B18" s="73" t="s">
        <v>507</v>
      </c>
      <c r="C18" s="86"/>
      <c r="D18" s="86"/>
      <c r="E18" s="86">
        <v>7000</v>
      </c>
      <c r="F18" s="86"/>
      <c r="G18" s="86"/>
      <c r="H18" s="86"/>
      <c r="I18" s="86"/>
      <c r="J18" s="86"/>
      <c r="K18" s="86"/>
      <c r="L18" s="86"/>
      <c r="M18" s="86"/>
      <c r="N18" s="390"/>
    </row>
    <row r="19" spans="1:14" s="300" customFormat="1" ht="27.75" customHeight="1">
      <c r="A19" s="86" t="s">
        <v>160</v>
      </c>
      <c r="B19" s="303" t="s">
        <v>306</v>
      </c>
      <c r="C19" s="303">
        <f>SUM(C8:C17)</f>
        <v>26623</v>
      </c>
      <c r="D19" s="303">
        <f>SUM(D8:D17)</f>
        <v>26623</v>
      </c>
      <c r="E19" s="303">
        <v>17000</v>
      </c>
      <c r="F19" s="303">
        <v>7322</v>
      </c>
      <c r="G19" s="303">
        <v>7322</v>
      </c>
      <c r="H19" s="303">
        <v>7322</v>
      </c>
      <c r="I19" s="303">
        <v>7322</v>
      </c>
      <c r="J19" s="303">
        <v>7322</v>
      </c>
      <c r="K19" s="303">
        <v>7322</v>
      </c>
      <c r="L19" s="303">
        <v>7322</v>
      </c>
      <c r="M19" s="303">
        <v>7322</v>
      </c>
      <c r="N19" s="390">
        <f>E19/C19</f>
        <v>0.6385456184502122</v>
      </c>
    </row>
    <row r="20" s="8" customFormat="1" ht="11.25"/>
    <row r="21" s="8" customFormat="1" ht="11.25"/>
  </sheetData>
  <sheetProtection/>
  <mergeCells count="4">
    <mergeCell ref="A3:F3"/>
    <mergeCell ref="A5:F5"/>
    <mergeCell ref="A2:M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2018-03-01T15:02:52Z</cp:lastPrinted>
  <dcterms:created xsi:type="dcterms:W3CDTF">2016-03-07T14:14:28Z</dcterms:created>
  <dcterms:modified xsi:type="dcterms:W3CDTF">2018-03-01T15:03:07Z</dcterms:modified>
  <cp:category/>
  <cp:version/>
  <cp:contentType/>
  <cp:contentStatus/>
</cp:coreProperties>
</file>