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0" windowWidth="20490" windowHeight="7755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  <sheet name="9. sz. tábla" sheetId="90" r:id="rId10"/>
    <sheet name="10. sz. tábla" sheetId="91" r:id="rId11"/>
    <sheet name="11. sz. tábla" sheetId="92" r:id="rId12"/>
    <sheet name="12. sz. tábla" sheetId="93" r:id="rId13"/>
    <sheet name="13. sz. tábla" sheetId="94" r:id="rId14"/>
    <sheet name="14. sz. tábla" sheetId="95" r:id="rId15"/>
  </sheets>
  <externalReferences>
    <externalReference r:id="rId16"/>
    <externalReference r:id="rId17"/>
    <externalReference r:id="rId18"/>
  </externalReferences>
  <definedNames>
    <definedName name="_xlnm.Print_Titles" localSheetId="1">'2.sz.tábla'!$3:$4</definedName>
    <definedName name="_xlnm.Print_Area" localSheetId="0">'1.sz.tábla '!$A$1:$D$33</definedName>
    <definedName name="_xlnm.Print_Area" localSheetId="10">'10. sz. tábla'!$A$1:$E$31</definedName>
    <definedName name="_xlnm.Print_Area" localSheetId="12">'12. sz. tábla'!$A$1:$F$22</definedName>
    <definedName name="_xlnm.Print_Area" localSheetId="14">'14. sz. tábla'!$A$1:$E$39</definedName>
    <definedName name="_xlnm.Print_Area" localSheetId="1">'2.sz.tábla'!$A$3:$D$75</definedName>
    <definedName name="_xlnm.Print_Area" localSheetId="2">'2a. tábla'!$A$1:$G$46</definedName>
    <definedName name="_xlnm.Print_Area" localSheetId="3">'3.sz.tábla '!$A$2:$D$39</definedName>
    <definedName name="_xlnm.Print_Area" localSheetId="4">'4.sz.tábla'!$A$1:$D$21</definedName>
    <definedName name="_xlnm.Print_Area" localSheetId="5">'5. sz. tábla'!$A$1:$D$29</definedName>
    <definedName name="_xlnm.Print_Area" localSheetId="6">'6. sz. tábla'!$A$1:$H$60</definedName>
    <definedName name="_xlnm.Print_Area" localSheetId="7">'7. sz. tábla'!$A$1:$H$87</definedName>
    <definedName name="_xlnm.Print_Area" localSheetId="8">'8. sz. tábla'!$A$1:$N$35</definedName>
    <definedName name="_xlnm.Print_Area" localSheetId="9">'9. sz. tábla'!$A$1:$E$22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O32" i="89" l="1"/>
  <c r="O25" i="89"/>
  <c r="O24" i="89"/>
  <c r="M19" i="89"/>
  <c r="I19" i="89"/>
  <c r="M20" i="89"/>
  <c r="J20" i="89"/>
  <c r="I20" i="89"/>
  <c r="H20" i="89"/>
  <c r="O20" i="89"/>
  <c r="O19" i="89"/>
  <c r="H19" i="89"/>
  <c r="G19" i="89"/>
  <c r="F19" i="89"/>
  <c r="O16" i="89"/>
  <c r="C29" i="50"/>
  <c r="N16" i="89"/>
  <c r="O12" i="89"/>
  <c r="O11" i="89"/>
  <c r="D8" i="89"/>
  <c r="F6" i="89"/>
  <c r="F7" i="89"/>
  <c r="O8" i="89"/>
  <c r="O7" i="89"/>
  <c r="O6" i="89"/>
  <c r="G27" i="89"/>
  <c r="D9" i="88"/>
  <c r="C9" i="88"/>
  <c r="B9" i="88"/>
  <c r="C51" i="88"/>
  <c r="G55" i="88"/>
  <c r="H55" i="88"/>
  <c r="F55" i="88"/>
  <c r="G37" i="87"/>
  <c r="G44" i="87" s="1"/>
  <c r="D29" i="50"/>
  <c r="C26" i="42"/>
  <c r="C67" i="41"/>
  <c r="G38" i="87" l="1"/>
  <c r="D3" i="50"/>
  <c r="C3" i="50"/>
  <c r="C19" i="50"/>
  <c r="D18" i="50"/>
  <c r="F24" i="89"/>
  <c r="D6" i="83"/>
  <c r="D7" i="83"/>
  <c r="D5" i="83"/>
  <c r="D8" i="83"/>
  <c r="C10" i="40" l="1"/>
  <c r="C7" i="40"/>
  <c r="C16" i="41"/>
  <c r="D16" i="41"/>
  <c r="D18" i="41"/>
  <c r="G46" i="82" l="1"/>
  <c r="G25" i="82"/>
  <c r="G27" i="82"/>
  <c r="G26" i="82"/>
  <c r="F10" i="82"/>
  <c r="F25" i="82"/>
  <c r="F7" i="82" s="1"/>
  <c r="D71" i="41" l="1"/>
  <c r="D17" i="41"/>
  <c r="G34" i="87" l="1"/>
  <c r="H34" i="87"/>
  <c r="F34" i="87"/>
  <c r="D32" i="40"/>
  <c r="D14" i="40"/>
  <c r="D15" i="40"/>
  <c r="D16" i="40"/>
  <c r="D17" i="40"/>
  <c r="D18" i="40"/>
  <c r="D19" i="40"/>
  <c r="D20" i="40"/>
  <c r="D21" i="40"/>
  <c r="D22" i="40"/>
  <c r="D23" i="40"/>
  <c r="D24" i="40"/>
  <c r="D25" i="40"/>
  <c r="D26" i="40"/>
  <c r="D27" i="40"/>
  <c r="D28" i="40"/>
  <c r="D29" i="40"/>
  <c r="D30" i="40"/>
  <c r="D13" i="40"/>
  <c r="D11" i="40"/>
  <c r="D10" i="40"/>
  <c r="D8" i="40"/>
  <c r="D7" i="40"/>
  <c r="D24" i="50"/>
  <c r="D23" i="50"/>
  <c r="D21" i="50"/>
  <c r="D22" i="50"/>
  <c r="D20" i="50"/>
  <c r="D12" i="50"/>
  <c r="D13" i="50"/>
  <c r="D14" i="50"/>
  <c r="D15" i="50"/>
  <c r="D16" i="50"/>
  <c r="D17" i="50"/>
  <c r="D11" i="50"/>
  <c r="D8" i="50"/>
  <c r="D9" i="50"/>
  <c r="D7" i="50"/>
  <c r="D5" i="50"/>
  <c r="D26" i="42"/>
  <c r="D19" i="41"/>
  <c r="D22" i="41"/>
  <c r="D21" i="41"/>
  <c r="D26" i="41"/>
  <c r="D68" i="41"/>
  <c r="D67" i="41"/>
  <c r="D66" i="41" s="1"/>
  <c r="D54" i="41"/>
  <c r="D52" i="41"/>
  <c r="C40" i="41"/>
  <c r="B40" i="41"/>
  <c r="D48" i="41"/>
  <c r="D43" i="41"/>
  <c r="D45" i="41"/>
  <c r="D42" i="41"/>
  <c r="D40" i="41"/>
  <c r="D39" i="41"/>
  <c r="C31" i="41"/>
  <c r="D29" i="41"/>
  <c r="D30" i="41"/>
  <c r="D31" i="41"/>
  <c r="D32" i="41"/>
  <c r="D33" i="41"/>
  <c r="D34" i="41"/>
  <c r="D35" i="41"/>
  <c r="D36" i="41"/>
  <c r="D28" i="41"/>
  <c r="C9" i="41"/>
  <c r="D9" i="41"/>
  <c r="G41" i="82"/>
  <c r="G40" i="82"/>
  <c r="G38" i="82" l="1"/>
  <c r="G35" i="82"/>
  <c r="G36" i="82"/>
  <c r="G13" i="82"/>
  <c r="G11" i="82"/>
  <c r="G10" i="82"/>
  <c r="B12" i="40" l="1"/>
  <c r="B3" i="50"/>
  <c r="B16" i="41"/>
  <c r="B9" i="41"/>
  <c r="B8" i="41"/>
  <c r="B7" i="41"/>
  <c r="B6" i="41" s="1"/>
  <c r="F3" i="82"/>
  <c r="G3" i="82"/>
  <c r="E3" i="82"/>
  <c r="G7" i="82"/>
  <c r="F19" i="82"/>
  <c r="F22" i="82"/>
  <c r="F37" i="82"/>
  <c r="G37" i="82" s="1"/>
  <c r="F40" i="82"/>
  <c r="F6" i="82" l="1"/>
  <c r="F34" i="82"/>
  <c r="B5" i="89"/>
  <c r="M24" i="89"/>
  <c r="G24" i="89"/>
  <c r="D24" i="89"/>
  <c r="F21" i="89"/>
  <c r="H21" i="89"/>
  <c r="I21" i="89"/>
  <c r="H7" i="89"/>
  <c r="I7" i="89"/>
  <c r="F5" i="82" l="1"/>
  <c r="G6" i="82"/>
  <c r="G34" i="82"/>
  <c r="C8" i="41"/>
  <c r="F46" i="82"/>
  <c r="D9" i="42"/>
  <c r="C7" i="41" l="1"/>
  <c r="G5" i="82"/>
  <c r="D7" i="41" s="1"/>
  <c r="D8" i="41"/>
  <c r="N34" i="89"/>
  <c r="N5" i="89"/>
  <c r="O23" i="89"/>
  <c r="O22" i="89"/>
  <c r="I6" i="89"/>
  <c r="M6" i="89"/>
  <c r="K6" i="89"/>
  <c r="L6" i="89"/>
  <c r="C6" i="89"/>
  <c r="D6" i="89"/>
  <c r="E6" i="89"/>
  <c r="G6" i="89"/>
  <c r="H6" i="89"/>
  <c r="J6" i="89"/>
  <c r="B6" i="89"/>
  <c r="N7" i="89"/>
  <c r="D25" i="42" l="1"/>
  <c r="D31" i="40"/>
  <c r="D69" i="41"/>
  <c r="D72" i="41"/>
  <c r="D20" i="41"/>
  <c r="C2" i="50"/>
  <c r="D2" i="50"/>
  <c r="D19" i="50"/>
  <c r="O28" i="89" s="1"/>
  <c r="O27" i="89" l="1"/>
  <c r="D10" i="41"/>
  <c r="E40" i="82"/>
  <c r="E37" i="82"/>
  <c r="E34" i="82" s="1"/>
  <c r="E22" i="82"/>
  <c r="E25" i="82"/>
  <c r="E19" i="82"/>
  <c r="E10" i="82"/>
  <c r="E7" i="82" s="1"/>
  <c r="D25" i="50" l="1"/>
  <c r="E6" i="82"/>
  <c r="E5" i="82" s="1"/>
  <c r="E46" i="82" l="1"/>
  <c r="C5" i="88" l="1"/>
  <c r="G5" i="88" s="1"/>
  <c r="D5" i="88"/>
  <c r="H5" i="88" s="1"/>
  <c r="B5" i="88"/>
  <c r="F5" i="88" s="1"/>
  <c r="C5" i="87"/>
  <c r="G5" i="87" s="1"/>
  <c r="D5" i="87"/>
  <c r="H5" i="87" s="1"/>
  <c r="B5" i="87"/>
  <c r="F5" i="87" s="1"/>
  <c r="C3" i="83"/>
  <c r="D3" i="83"/>
  <c r="B3" i="83"/>
  <c r="C4" i="40"/>
  <c r="D4" i="40"/>
  <c r="B4" i="40"/>
  <c r="C4" i="41"/>
  <c r="D4" i="41"/>
  <c r="B4" i="41"/>
  <c r="G15" i="88" l="1"/>
  <c r="G87" i="88"/>
  <c r="G76" i="88"/>
  <c r="G78" i="88" s="1"/>
  <c r="C76" i="88"/>
  <c r="C78" i="88" s="1"/>
  <c r="C64" i="88"/>
  <c r="G64" i="88" s="1"/>
  <c r="G46" i="88"/>
  <c r="G48" i="88" s="1"/>
  <c r="G34" i="88"/>
  <c r="C58" i="88"/>
  <c r="C61" i="88" s="1"/>
  <c r="C38" i="88"/>
  <c r="C48" i="88" s="1"/>
  <c r="C34" i="88"/>
  <c r="C23" i="88"/>
  <c r="C82" i="88" s="1"/>
  <c r="C84" i="88" s="1"/>
  <c r="C87" i="88" s="1"/>
  <c r="G32" i="87"/>
  <c r="C41" i="87"/>
  <c r="C59" i="87" s="1"/>
  <c r="G56" i="87"/>
  <c r="C56" i="87"/>
  <c r="G49" i="87"/>
  <c r="C49" i="87"/>
  <c r="G28" i="87"/>
  <c r="C28" i="87"/>
  <c r="G11" i="87"/>
  <c r="G12" i="88" s="1"/>
  <c r="G9" i="87"/>
  <c r="G10" i="88" s="1"/>
  <c r="C8" i="87"/>
  <c r="C25" i="42"/>
  <c r="C29" i="42"/>
  <c r="C30" i="42"/>
  <c r="C23" i="87"/>
  <c r="C20" i="87" s="1"/>
  <c r="C58" i="87" s="1"/>
  <c r="C55" i="87"/>
  <c r="C54" i="87" s="1"/>
  <c r="C61" i="41"/>
  <c r="C57" i="41"/>
  <c r="C52" i="41"/>
  <c r="C30" i="87" s="1"/>
  <c r="C22" i="88" s="1"/>
  <c r="C27" i="41"/>
  <c r="C7" i="87" l="1"/>
  <c r="C8" i="88" s="1"/>
  <c r="D27" i="41"/>
  <c r="C66" i="41"/>
  <c r="C19" i="87" s="1"/>
  <c r="C18" i="87" s="1"/>
  <c r="C69" i="41"/>
  <c r="C29" i="88" s="1"/>
  <c r="G58" i="88"/>
  <c r="G61" i="88" s="1"/>
  <c r="C57" i="87"/>
  <c r="G15" i="87"/>
  <c r="G16" i="88" s="1"/>
  <c r="C14" i="42" l="1"/>
  <c r="C13" i="42"/>
  <c r="C40" i="87" s="1"/>
  <c r="C39" i="87" s="1"/>
  <c r="C18" i="88"/>
  <c r="C72" i="41"/>
  <c r="C20" i="41"/>
  <c r="C15" i="42" l="1"/>
  <c r="C6" i="41"/>
  <c r="C29" i="87"/>
  <c r="C23" i="50"/>
  <c r="C26" i="50"/>
  <c r="D26" i="50" s="1"/>
  <c r="D37" i="40"/>
  <c r="C37" i="40"/>
  <c r="G13" i="87" s="1"/>
  <c r="G14" i="88" s="1"/>
  <c r="C31" i="40"/>
  <c r="C12" i="40"/>
  <c r="D12" i="40" s="1"/>
  <c r="O21" i="89" s="1"/>
  <c r="C9" i="40"/>
  <c r="D9" i="40" s="1"/>
  <c r="C6" i="40"/>
  <c r="D6" i="40" s="1"/>
  <c r="C11" i="42"/>
  <c r="C10" i="42"/>
  <c r="C9" i="42"/>
  <c r="C8" i="42"/>
  <c r="C7" i="42"/>
  <c r="C6" i="42"/>
  <c r="C5" i="41" l="1"/>
  <c r="D6" i="41"/>
  <c r="G31" i="87"/>
  <c r="G23" i="88" s="1"/>
  <c r="C65" i="41"/>
  <c r="C31" i="42"/>
  <c r="G19" i="87"/>
  <c r="G18" i="87" s="1"/>
  <c r="G55" i="87" s="1"/>
  <c r="G54" i="87" s="1"/>
  <c r="G18" i="88"/>
  <c r="C23" i="42"/>
  <c r="C21" i="42"/>
  <c r="G29" i="87"/>
  <c r="G6" i="87"/>
  <c r="G7" i="87"/>
  <c r="G8" i="88" s="1"/>
  <c r="G8" i="87"/>
  <c r="G9" i="88" s="1"/>
  <c r="C37" i="87"/>
  <c r="C21" i="88"/>
  <c r="C28" i="88" s="1"/>
  <c r="C30" i="88" s="1"/>
  <c r="C4" i="83"/>
  <c r="D4" i="83" s="1"/>
  <c r="D21" i="83" l="1"/>
  <c r="D35" i="40" s="1"/>
  <c r="D39" i="40" s="1"/>
  <c r="D19" i="42" s="1"/>
  <c r="D5" i="41"/>
  <c r="D5" i="42" s="1"/>
  <c r="C5" i="42"/>
  <c r="C12" i="42" s="1"/>
  <c r="C16" i="42" s="1"/>
  <c r="C6" i="87"/>
  <c r="C16" i="87" s="1"/>
  <c r="C32" i="42"/>
  <c r="C73" i="41"/>
  <c r="D73" i="41" s="1"/>
  <c r="D65" i="41"/>
  <c r="C22" i="42"/>
  <c r="C20" i="42" s="1"/>
  <c r="C25" i="50"/>
  <c r="C7" i="88"/>
  <c r="C17" i="88" s="1"/>
  <c r="C19" i="88" s="1"/>
  <c r="C31" i="88" s="1"/>
  <c r="C88" i="88" s="1"/>
  <c r="G21" i="88"/>
  <c r="G28" i="88" s="1"/>
  <c r="G30" i="88" s="1"/>
  <c r="G7" i="88"/>
  <c r="C44" i="87"/>
  <c r="C51" i="87"/>
  <c r="D36" i="40"/>
  <c r="C21" i="83"/>
  <c r="C36" i="40"/>
  <c r="C24" i="87" l="1"/>
  <c r="C50" i="87"/>
  <c r="C52" i="87" s="1"/>
  <c r="C60" i="87" s="1"/>
  <c r="G51" i="87"/>
  <c r="C35" i="40"/>
  <c r="C39" i="40" s="1"/>
  <c r="G12" i="87"/>
  <c r="G10" i="87" l="1"/>
  <c r="G13" i="88"/>
  <c r="C19" i="42"/>
  <c r="C18" i="42" s="1"/>
  <c r="C28" i="42" s="1"/>
  <c r="G11" i="88" l="1"/>
  <c r="G17" i="88" s="1"/>
  <c r="G19" i="88" s="1"/>
  <c r="G31" i="88" s="1"/>
  <c r="G88" i="88" s="1"/>
  <c r="G16" i="87"/>
  <c r="C33" i="42"/>
  <c r="C34" i="42" l="1"/>
  <c r="G24" i="87"/>
  <c r="G50" i="87"/>
  <c r="G52" i="87" s="1"/>
  <c r="G60" i="87" s="1"/>
  <c r="G17" i="87"/>
  <c r="G61" i="87" l="1"/>
  <c r="G53" i="87"/>
  <c r="N24" i="89" l="1"/>
  <c r="D18" i="42" l="1"/>
  <c r="B19" i="50" l="1"/>
  <c r="B37" i="40"/>
  <c r="B9" i="40"/>
  <c r="B6" i="40"/>
  <c r="B31" i="41"/>
  <c r="B2" i="50"/>
  <c r="B21" i="41" l="1"/>
  <c r="B20" i="41" s="1"/>
  <c r="B27" i="41"/>
  <c r="B52" i="41"/>
  <c r="B30" i="87" s="1"/>
  <c r="B57" i="41"/>
  <c r="B61" i="41"/>
  <c r="D30" i="87" l="1"/>
  <c r="D22" i="88" s="1"/>
  <c r="F18" i="88"/>
  <c r="D64" i="88"/>
  <c r="H64" i="88" s="1"/>
  <c r="F58" i="88"/>
  <c r="D23" i="88"/>
  <c r="D52" i="88" s="1"/>
  <c r="D58" i="88" l="1"/>
  <c r="D61" i="88" s="1"/>
  <c r="D82" i="88"/>
  <c r="B26" i="89" l="1"/>
  <c r="C31" i="95"/>
  <c r="D31" i="95"/>
  <c r="E31" i="95"/>
  <c r="B33" i="95"/>
  <c r="B32" i="95" s="1"/>
  <c r="B23" i="95"/>
  <c r="B13" i="93"/>
  <c r="C13" i="93"/>
  <c r="D13" i="93"/>
  <c r="E13" i="93"/>
  <c r="D56" i="87"/>
  <c r="D55" i="87"/>
  <c r="H39" i="94"/>
  <c r="G39" i="94"/>
  <c r="F39" i="94"/>
  <c r="E39" i="94"/>
  <c r="E38" i="95"/>
  <c r="D38" i="95"/>
  <c r="C38" i="95"/>
  <c r="E33" i="95"/>
  <c r="E32" i="95" s="1"/>
  <c r="D33" i="95"/>
  <c r="D32" i="95" s="1"/>
  <c r="C33" i="95"/>
  <c r="C32" i="95" s="1"/>
  <c r="E28" i="95"/>
  <c r="D28" i="95"/>
  <c r="C28" i="95"/>
  <c r="E24" i="95"/>
  <c r="E22" i="95" s="1"/>
  <c r="D24" i="95"/>
  <c r="D22" i="95" s="1"/>
  <c r="C24" i="95"/>
  <c r="C22" i="95"/>
  <c r="E19" i="95"/>
  <c r="D19" i="95"/>
  <c r="C19" i="95"/>
  <c r="E15" i="95"/>
  <c r="D15" i="95"/>
  <c r="C14" i="95"/>
  <c r="C13" i="95"/>
  <c r="C12" i="95"/>
  <c r="C9" i="95"/>
  <c r="E22" i="93"/>
  <c r="D22" i="93"/>
  <c r="C22" i="93"/>
  <c r="B22" i="93"/>
  <c r="F21" i="93"/>
  <c r="F20" i="93"/>
  <c r="F19" i="93"/>
  <c r="F18" i="93"/>
  <c r="F17" i="93"/>
  <c r="F16" i="93"/>
  <c r="F12" i="93"/>
  <c r="F11" i="93"/>
  <c r="F10" i="93"/>
  <c r="K27" i="92"/>
  <c r="L27" i="92" s="1"/>
  <c r="I28" i="92"/>
  <c r="L24" i="92"/>
  <c r="K24" i="92"/>
  <c r="J24" i="92"/>
  <c r="H24" i="92"/>
  <c r="G24" i="92"/>
  <c r="F24" i="92"/>
  <c r="E24" i="92"/>
  <c r="D24" i="92"/>
  <c r="L22" i="92"/>
  <c r="K22" i="92"/>
  <c r="J22" i="92"/>
  <c r="H22" i="92"/>
  <c r="G22" i="92"/>
  <c r="F22" i="92"/>
  <c r="E22" i="92"/>
  <c r="D22" i="92"/>
  <c r="L20" i="92"/>
  <c r="K20" i="92"/>
  <c r="J20" i="92"/>
  <c r="I20" i="92"/>
  <c r="H20" i="92"/>
  <c r="G20" i="92"/>
  <c r="G14" i="92" s="1"/>
  <c r="F20" i="92"/>
  <c r="E20" i="92"/>
  <c r="D20" i="92"/>
  <c r="L17" i="92"/>
  <c r="L14" i="92" s="1"/>
  <c r="L28" i="92" s="1"/>
  <c r="K17" i="92"/>
  <c r="J17" i="92"/>
  <c r="I17" i="92"/>
  <c r="H17" i="92"/>
  <c r="G17" i="92"/>
  <c r="F17" i="92"/>
  <c r="E17" i="92"/>
  <c r="D17" i="92"/>
  <c r="E35" i="95" l="1"/>
  <c r="E39" i="95" s="1"/>
  <c r="E14" i="92"/>
  <c r="K14" i="92"/>
  <c r="D14" i="92"/>
  <c r="F14" i="92"/>
  <c r="F28" i="92" s="1"/>
  <c r="H14" i="92"/>
  <c r="H28" i="92" s="1"/>
  <c r="J14" i="92"/>
  <c r="J28" i="92" s="1"/>
  <c r="C15" i="95"/>
  <c r="C20" i="95" s="1"/>
  <c r="D20" i="95"/>
  <c r="C35" i="95"/>
  <c r="C39" i="95" s="1"/>
  <c r="F13" i="93"/>
  <c r="F22" i="93"/>
  <c r="E20" i="95"/>
  <c r="D28" i="92"/>
  <c r="G28" i="92"/>
  <c r="E28" i="92"/>
  <c r="D35" i="95"/>
  <c r="D39" i="95" s="1"/>
  <c r="K28" i="92"/>
  <c r="B24" i="95" l="1"/>
  <c r="F24" i="91" l="1"/>
  <c r="D24" i="91" s="1"/>
  <c r="F28" i="91"/>
  <c r="F27" i="91"/>
  <c r="D27" i="91" s="1"/>
  <c r="F23" i="91"/>
  <c r="D23" i="91" s="1"/>
  <c r="F22" i="91"/>
  <c r="D22" i="91" s="1"/>
  <c r="F21" i="91"/>
  <c r="D21" i="91" s="1"/>
  <c r="D30" i="91"/>
  <c r="D29" i="91"/>
  <c r="D26" i="91"/>
  <c r="D25" i="91"/>
  <c r="E20" i="91"/>
  <c r="E11" i="91"/>
  <c r="D11" i="91"/>
  <c r="E22" i="90"/>
  <c r="D22" i="90"/>
  <c r="C22" i="90"/>
  <c r="B22" i="90"/>
  <c r="E14" i="90"/>
  <c r="E15" i="90" s="1"/>
  <c r="D14" i="90"/>
  <c r="D15" i="90" s="1"/>
  <c r="C14" i="90"/>
  <c r="C15" i="90" s="1"/>
  <c r="B14" i="90"/>
  <c r="B15" i="90" s="1"/>
  <c r="E31" i="91" l="1"/>
  <c r="F20" i="91"/>
  <c r="F31" i="91"/>
  <c r="D20" i="91"/>
  <c r="D31" i="91" s="1"/>
  <c r="D11" i="42" l="1"/>
  <c r="B14" i="95" s="1"/>
  <c r="D10" i="42"/>
  <c r="B13" i="95" s="1"/>
  <c r="B12" i="95"/>
  <c r="D6" i="42"/>
  <c r="O14" i="89" s="1"/>
  <c r="D7" i="42"/>
  <c r="B10" i="95" l="1"/>
  <c r="B9" i="95"/>
  <c r="D21" i="42" l="1"/>
  <c r="H15" i="87"/>
  <c r="B29" i="95" l="1"/>
  <c r="D29" i="88"/>
  <c r="B27" i="95" l="1"/>
  <c r="B25" i="95"/>
  <c r="D14" i="42"/>
  <c r="D13" i="42" l="1"/>
  <c r="D22" i="42"/>
  <c r="B18" i="95"/>
  <c r="B30" i="89"/>
  <c r="D15" i="42" l="1"/>
  <c r="B17" i="95"/>
  <c r="B19" i="95" s="1"/>
  <c r="B30" i="95"/>
  <c r="B10" i="89" l="1"/>
  <c r="D29" i="87" l="1"/>
  <c r="H56" i="87"/>
  <c r="B56" i="87"/>
  <c r="B55" i="87"/>
  <c r="D7" i="87"/>
  <c r="B64" i="88" l="1"/>
  <c r="F64" i="88" s="1"/>
  <c r="D34" i="88"/>
  <c r="H34" i="88" s="1"/>
  <c r="B34" i="88"/>
  <c r="F34" i="88" s="1"/>
  <c r="H15" i="88"/>
  <c r="F15" i="88"/>
  <c r="H32" i="87"/>
  <c r="F32" i="87"/>
  <c r="D21" i="88"/>
  <c r="H7" i="87"/>
  <c r="H8" i="88" s="1"/>
  <c r="F7" i="87"/>
  <c r="F8" i="88" s="1"/>
  <c r="H6" i="87"/>
  <c r="H7" i="88" s="1"/>
  <c r="F6" i="87"/>
  <c r="H9" i="87"/>
  <c r="H10" i="88" s="1"/>
  <c r="F9" i="87"/>
  <c r="F10" i="88" s="1"/>
  <c r="H11" i="87"/>
  <c r="H12" i="88" s="1"/>
  <c r="F11" i="87"/>
  <c r="F12" i="88" s="1"/>
  <c r="F71" i="88" s="1"/>
  <c r="H16" i="88"/>
  <c r="F19" i="87"/>
  <c r="B23" i="87"/>
  <c r="D19" i="87"/>
  <c r="D18" i="88" s="1"/>
  <c r="D8" i="88"/>
  <c r="H8" i="87"/>
  <c r="H9" i="88" s="1"/>
  <c r="D49" i="87"/>
  <c r="H49" i="87" s="1"/>
  <c r="B49" i="87"/>
  <c r="F49" i="87" s="1"/>
  <c r="D28" i="87"/>
  <c r="H28" i="87" s="1"/>
  <c r="B28" i="87"/>
  <c r="F28" i="87" s="1"/>
  <c r="D28" i="88" l="1"/>
  <c r="D30" i="88" s="1"/>
  <c r="F7" i="88"/>
  <c r="H18" i="88"/>
  <c r="H19" i="87"/>
  <c r="F13" i="87"/>
  <c r="F14" i="88" s="1"/>
  <c r="D84" i="88" l="1"/>
  <c r="D87" i="88"/>
  <c r="F29" i="87"/>
  <c r="F21" i="88" s="1"/>
  <c r="B21" i="42"/>
  <c r="F31" i="87"/>
  <c r="F23" i="88" s="1"/>
  <c r="B22" i="42"/>
  <c r="H29" i="87"/>
  <c r="H13" i="87"/>
  <c r="H21" i="88" l="1"/>
  <c r="F87" i="88"/>
  <c r="F37" i="87"/>
  <c r="F28" i="88"/>
  <c r="H31" i="87"/>
  <c r="H23" i="88" s="1"/>
  <c r="M30" i="89"/>
  <c r="N19" i="89"/>
  <c r="H37" i="87" l="1"/>
  <c r="H51" i="87" s="1"/>
  <c r="H28" i="88"/>
  <c r="B38" i="88"/>
  <c r="B48" i="88" s="1"/>
  <c r="H46" i="88"/>
  <c r="H48" i="88" s="1"/>
  <c r="D38" i="88"/>
  <c r="D48" i="88" s="1"/>
  <c r="H54" i="88"/>
  <c r="N6" i="89"/>
  <c r="H87" i="88" l="1"/>
  <c r="D41" i="87" l="1"/>
  <c r="D59" i="87" s="1"/>
  <c r="D37" i="87"/>
  <c r="D51" i="87" s="1"/>
  <c r="D23" i="87" l="1"/>
  <c r="D20" i="87" s="1"/>
  <c r="H14" i="88" l="1"/>
  <c r="D8" i="42" l="1"/>
  <c r="O10" i="89" s="1"/>
  <c r="D8" i="87"/>
  <c r="H18" i="87"/>
  <c r="B11" i="95" l="1"/>
  <c r="D12" i="42"/>
  <c r="D16" i="42" s="1"/>
  <c r="H58" i="88"/>
  <c r="H61" i="88" s="1"/>
  <c r="F8" i="87" l="1"/>
  <c r="F9" i="88" l="1"/>
  <c r="H30" i="88" l="1"/>
  <c r="H44" i="87" l="1"/>
  <c r="D40" i="87" l="1"/>
  <c r="D39" i="87" s="1"/>
  <c r="D44" i="87" s="1"/>
  <c r="N32" i="89" l="1"/>
  <c r="K30" i="89"/>
  <c r="I30" i="89"/>
  <c r="G30" i="89"/>
  <c r="F30" i="89"/>
  <c r="E30" i="89"/>
  <c r="D30" i="89"/>
  <c r="C30" i="89"/>
  <c r="N29" i="89"/>
  <c r="N28" i="89"/>
  <c r="L30" i="89"/>
  <c r="J30" i="89"/>
  <c r="H30" i="89"/>
  <c r="L26" i="89"/>
  <c r="H26" i="89"/>
  <c r="F26" i="89"/>
  <c r="E26" i="89"/>
  <c r="D26" i="89"/>
  <c r="C26" i="89"/>
  <c r="O26" i="89"/>
  <c r="N25" i="89"/>
  <c r="J26" i="89"/>
  <c r="N23" i="89"/>
  <c r="N22" i="89"/>
  <c r="N21" i="89"/>
  <c r="N20" i="89"/>
  <c r="M26" i="89"/>
  <c r="K26" i="89"/>
  <c r="I26" i="89"/>
  <c r="M14" i="89"/>
  <c r="L14" i="89"/>
  <c r="K14" i="89"/>
  <c r="J14" i="89"/>
  <c r="I14" i="89"/>
  <c r="H14" i="89"/>
  <c r="G14" i="89"/>
  <c r="F14" i="89"/>
  <c r="E14" i="89"/>
  <c r="D14" i="89"/>
  <c r="C14" i="89"/>
  <c r="B14" i="89"/>
  <c r="N13" i="89"/>
  <c r="N12" i="89"/>
  <c r="N11" i="89"/>
  <c r="F10" i="89"/>
  <c r="E10" i="89"/>
  <c r="D10" i="89"/>
  <c r="C10" i="89"/>
  <c r="N9" i="89"/>
  <c r="N8" i="89"/>
  <c r="M10" i="89"/>
  <c r="L10" i="89"/>
  <c r="K10" i="89"/>
  <c r="J10" i="89"/>
  <c r="I10" i="89"/>
  <c r="H10" i="89"/>
  <c r="G10" i="89"/>
  <c r="F59" i="88"/>
  <c r="F61" i="88" s="1"/>
  <c r="B59" i="88"/>
  <c r="F46" i="88"/>
  <c r="F48" i="88" s="1"/>
  <c r="B10" i="88"/>
  <c r="B41" i="87"/>
  <c r="F39" i="87"/>
  <c r="F56" i="87" s="1"/>
  <c r="B31" i="87"/>
  <c r="B23" i="88" s="1"/>
  <c r="B22" i="88"/>
  <c r="F22" i="87"/>
  <c r="B21" i="87"/>
  <c r="H15" i="89" l="1"/>
  <c r="H18" i="89" s="1"/>
  <c r="L15" i="89"/>
  <c r="L18" i="89" s="1"/>
  <c r="G15" i="89"/>
  <c r="G18" i="89" s="1"/>
  <c r="I15" i="89"/>
  <c r="I18" i="89" s="1"/>
  <c r="K15" i="89"/>
  <c r="K18" i="89" s="1"/>
  <c r="M15" i="89"/>
  <c r="M18" i="89" s="1"/>
  <c r="B51" i="88"/>
  <c r="B82" i="88"/>
  <c r="B52" i="88"/>
  <c r="F15" i="89"/>
  <c r="F18" i="89" s="1"/>
  <c r="E15" i="89"/>
  <c r="E18" i="89" s="1"/>
  <c r="D15" i="89"/>
  <c r="D18" i="89" s="1"/>
  <c r="C15" i="89"/>
  <c r="C18" i="89" s="1"/>
  <c r="N30" i="89"/>
  <c r="N14" i="89"/>
  <c r="B69" i="88"/>
  <c r="D31" i="89"/>
  <c r="D33" i="89" s="1"/>
  <c r="F31" i="89"/>
  <c r="F33" i="89" s="1"/>
  <c r="J31" i="89"/>
  <c r="J33" i="89" s="1"/>
  <c r="L31" i="89"/>
  <c r="L33" i="89" s="1"/>
  <c r="I31" i="89"/>
  <c r="I33" i="89" s="1"/>
  <c r="H31" i="89"/>
  <c r="H33" i="89" s="1"/>
  <c r="E31" i="89"/>
  <c r="E33" i="89" s="1"/>
  <c r="C31" i="89"/>
  <c r="C33" i="89" s="1"/>
  <c r="J15" i="89"/>
  <c r="J18" i="89" s="1"/>
  <c r="F30" i="88"/>
  <c r="B20" i="87"/>
  <c r="B58" i="87" s="1"/>
  <c r="K31" i="89"/>
  <c r="K33" i="89" s="1"/>
  <c r="M31" i="89"/>
  <c r="N10" i="89"/>
  <c r="B15" i="89"/>
  <c r="G26" i="89"/>
  <c r="N26" i="89" s="1"/>
  <c r="N27" i="89"/>
  <c r="B31" i="89"/>
  <c r="B33" i="89" s="1"/>
  <c r="B59" i="87"/>
  <c r="F18" i="87"/>
  <c r="B58" i="88" l="1"/>
  <c r="B61" i="88" s="1"/>
  <c r="B18" i="89"/>
  <c r="B35" i="89"/>
  <c r="F55" i="87"/>
  <c r="F54" i="87" s="1"/>
  <c r="M33" i="89"/>
  <c r="B57" i="87"/>
  <c r="N15" i="89"/>
  <c r="G31" i="89"/>
  <c r="G33" i="89" s="1"/>
  <c r="F51" i="87"/>
  <c r="F44" i="87"/>
  <c r="N31" i="89" l="1"/>
  <c r="H38" i="87"/>
  <c r="N33" i="89"/>
  <c r="N35" i="89" s="1"/>
  <c r="C5" i="89"/>
  <c r="C35" i="89" s="1"/>
  <c r="D5" i="89" s="1"/>
  <c r="D35" i="89" s="1"/>
  <c r="E5" i="89" s="1"/>
  <c r="E35" i="89" s="1"/>
  <c r="F5" i="89" s="1"/>
  <c r="F35" i="89" s="1"/>
  <c r="G5" i="89" s="1"/>
  <c r="G35" i="89" s="1"/>
  <c r="H5" i="89" s="1"/>
  <c r="H35" i="89" s="1"/>
  <c r="I5" i="89" s="1"/>
  <c r="I35" i="89" s="1"/>
  <c r="J5" i="89" s="1"/>
  <c r="J35" i="89" s="1"/>
  <c r="K5" i="89" s="1"/>
  <c r="K35" i="89" s="1"/>
  <c r="L5" i="89" s="1"/>
  <c r="L35" i="89" s="1"/>
  <c r="M5" i="89" s="1"/>
  <c r="M35" i="89" s="1"/>
  <c r="H55" i="87"/>
  <c r="H54" i="87" s="1"/>
  <c r="B31" i="40" l="1"/>
  <c r="B26" i="95" s="1"/>
  <c r="B22" i="95" s="1"/>
  <c r="D58" i="87" l="1"/>
  <c r="D57" i="87" l="1"/>
  <c r="B69" i="41"/>
  <c r="B14" i="42" l="1"/>
  <c r="B29" i="88"/>
  <c r="B25" i="42" l="1"/>
  <c r="F15" i="87" s="1"/>
  <c r="F16" i="88" s="1"/>
  <c r="B31" i="42"/>
  <c r="D31" i="42" s="1"/>
  <c r="D32" i="42" s="1"/>
  <c r="B30" i="42"/>
  <c r="B29" i="42"/>
  <c r="B26" i="50"/>
  <c r="B37" i="95" s="1"/>
  <c r="B38" i="95" s="1"/>
  <c r="B66" i="41"/>
  <c r="B19" i="87" l="1"/>
  <c r="B13" i="42"/>
  <c r="D18" i="87"/>
  <c r="D54" i="87" s="1"/>
  <c r="B8" i="87"/>
  <c r="B32" i="42"/>
  <c r="B11" i="42"/>
  <c r="B9" i="42"/>
  <c r="B72" i="41"/>
  <c r="B6" i="42" l="1"/>
  <c r="B29" i="87"/>
  <c r="B40" i="87"/>
  <c r="B39" i="87" s="1"/>
  <c r="B15" i="42"/>
  <c r="B18" i="88"/>
  <c r="B18" i="87"/>
  <c r="B54" i="87" s="1"/>
  <c r="B7" i="87"/>
  <c r="B8" i="88" s="1"/>
  <c r="B8" i="42"/>
  <c r="N17" i="89" l="1"/>
  <c r="B21" i="88"/>
  <c r="B37" i="87"/>
  <c r="B7" i="42"/>
  <c r="N18" i="89" l="1"/>
  <c r="O17" i="89"/>
  <c r="B28" i="88"/>
  <c r="B30" i="88" s="1"/>
  <c r="B84" i="88"/>
  <c r="B87" i="88" s="1"/>
  <c r="B51" i="87"/>
  <c r="B44" i="87"/>
  <c r="F38" i="87"/>
  <c r="B23" i="50"/>
  <c r="B25" i="50" s="1"/>
  <c r="B4" i="83"/>
  <c r="B36" i="40" s="1"/>
  <c r="D23" i="42" l="1"/>
  <c r="B21" i="83"/>
  <c r="B23" i="42"/>
  <c r="B20" i="42" s="1"/>
  <c r="D20" i="42" l="1"/>
  <c r="D28" i="42" s="1"/>
  <c r="O29" i="89"/>
  <c r="O30" i="89" s="1"/>
  <c r="O31" i="89" s="1"/>
  <c r="O33" i="89" s="1"/>
  <c r="B31" i="95"/>
  <c r="B28" i="95" s="1"/>
  <c r="B35" i="95" s="1"/>
  <c r="B39" i="95" s="1"/>
  <c r="F12" i="87"/>
  <c r="B35" i="40"/>
  <c r="H12" i="87" l="1"/>
  <c r="F13" i="88"/>
  <c r="F10" i="87"/>
  <c r="F16" i="87" s="1"/>
  <c r="F24" i="87" s="1"/>
  <c r="B39" i="40"/>
  <c r="B19" i="42" l="1"/>
  <c r="B18" i="42" s="1"/>
  <c r="F11" i="88"/>
  <c r="H13" i="88"/>
  <c r="H10" i="87"/>
  <c r="F17" i="88" l="1"/>
  <c r="F50" i="87"/>
  <c r="F52" i="87" s="1"/>
  <c r="F60" i="87" s="1"/>
  <c r="H11" i="88"/>
  <c r="H16" i="87"/>
  <c r="H24" i="87" l="1"/>
  <c r="H50" i="87"/>
  <c r="H52" i="87" s="1"/>
  <c r="H60" i="87" s="1"/>
  <c r="F76" i="88"/>
  <c r="F78" i="88" s="1"/>
  <c r="F19" i="88"/>
  <c r="F31" i="88" s="1"/>
  <c r="F88" i="88" s="1"/>
  <c r="H17" i="88"/>
  <c r="H19" i="88" s="1"/>
  <c r="H31" i="88" s="1"/>
  <c r="H88" i="88" s="1"/>
  <c r="H76" i="88"/>
  <c r="H78" i="88" s="1"/>
  <c r="O15" i="89" l="1"/>
  <c r="O18" i="89" s="1"/>
  <c r="O35" i="89" s="1"/>
  <c r="B28" i="42"/>
  <c r="B10" i="42"/>
  <c r="B5" i="41" l="1"/>
  <c r="B33" i="42"/>
  <c r="D33" i="42" s="1"/>
  <c r="D34" i="42" s="1"/>
  <c r="D6" i="87" l="1"/>
  <c r="D7" i="88" s="1"/>
  <c r="D17" i="88" s="1"/>
  <c r="D19" i="88" s="1"/>
  <c r="B5" i="42"/>
  <c r="B12" i="42" s="1"/>
  <c r="B16" i="42" s="1"/>
  <c r="B6" i="87"/>
  <c r="B65" i="41"/>
  <c r="D16" i="87"/>
  <c r="D24" i="87" s="1"/>
  <c r="B73" i="41" l="1"/>
  <c r="B7" i="88"/>
  <c r="B16" i="87"/>
  <c r="B8" i="95"/>
  <c r="B15" i="95" s="1"/>
  <c r="B20" i="95" s="1"/>
  <c r="D76" i="88"/>
  <c r="D78" i="88" s="1"/>
  <c r="D50" i="87"/>
  <c r="D52" i="87" s="1"/>
  <c r="D60" i="87" s="1"/>
  <c r="H17" i="87"/>
  <c r="B34" i="42"/>
  <c r="B24" i="87" l="1"/>
  <c r="B50" i="87"/>
  <c r="B52" i="87" s="1"/>
  <c r="F17" i="87"/>
  <c r="B76" i="88"/>
  <c r="B78" i="88" s="1"/>
  <c r="B17" i="88"/>
  <c r="B19" i="88" s="1"/>
  <c r="B31" i="88" s="1"/>
  <c r="B88" i="88" s="1"/>
  <c r="H61" i="87"/>
  <c r="H53" i="87"/>
  <c r="B60" i="87" l="1"/>
  <c r="F61" i="87" s="1"/>
  <c r="F53" i="87"/>
  <c r="D31" i="88"/>
  <c r="D88" i="88" s="1"/>
</calcChain>
</file>

<file path=xl/sharedStrings.xml><?xml version="1.0" encoding="utf-8"?>
<sst xmlns="http://schemas.openxmlformats.org/spreadsheetml/2006/main" count="723" uniqueCount="496">
  <si>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</si>
  <si>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</si>
  <si>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</si>
  <si>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</si>
  <si>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</si>
  <si>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</si>
  <si>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</si>
  <si>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</si>
  <si>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</si>
  <si>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</si>
  <si>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</si>
  <si>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</si>
  <si>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</si>
  <si>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</si>
  <si>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</si>
  <si>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</si>
  <si>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</si>
  <si>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</si>
  <si>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</si>
  <si>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</si>
  <si>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</si>
  <si>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</si>
  <si>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</si>
  <si>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</si>
  <si>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</si>
  <si>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</si>
  <si>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</si>
  <si>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</si>
  <si>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</si>
  <si>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</si>
  <si>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</si>
  <si>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</si>
  <si>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</si>
  <si>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</si>
  <si>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</si>
  <si>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</si>
  <si>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</si>
  <si>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</si>
  <si>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</si>
  <si>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</si>
  <si>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</si>
  <si>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</si>
  <si>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</si>
  <si>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</si>
  <si>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</si>
  <si>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</si>
  <si>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</si>
  <si>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</si>
  <si>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</si>
  <si>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</si>
  <si>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</si>
  <si>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</si>
  <si>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</si>
  <si>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</si>
  <si>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</si>
  <si>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</si>
  <si>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</si>
  <si>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</si>
  <si>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</si>
  <si>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</si>
  <si>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</si>
  <si>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</si>
  <si>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</si>
  <si>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</si>
  <si>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</si>
  <si>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</si>
  <si>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</si>
  <si>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</si>
  <si>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</si>
  <si>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</si>
  <si>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</si>
  <si>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</si>
  <si>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</si>
  <si>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</si>
  <si>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</si>
  <si>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</si>
  <si>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</si>
  <si>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</si>
  <si>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</si>
  <si>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</si>
  <si>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</si>
  <si>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</si>
  <si>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</si>
  <si>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</si>
  <si>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</si>
  <si>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</si>
  <si>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</si>
  <si>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</si>
  <si>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</si>
  <si>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</si>
  <si>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</si>
  <si>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</si>
  <si>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</si>
  <si>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</si>
  <si>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</si>
  <si>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</si>
  <si>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</si>
  <si>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</si>
  <si>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</si>
  <si>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</si>
  <si>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</si>
  <si>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</si>
  <si>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</si>
  <si>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</si>
  <si>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</si>
  <si>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</si>
  <si>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</si>
  <si>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</si>
  <si>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</si>
  <si>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</si>
  <si>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</si>
  <si>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</si>
  <si>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</si>
  <si>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</si>
  <si>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</si>
  <si>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</si>
  <si>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</si>
  <si>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</si>
  <si>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>Önkormányzati feladatok</t>
  </si>
  <si>
    <t>Reklám és propaganda</t>
  </si>
  <si>
    <t>4.  Ellátottak pénzbeli juttatásai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</si>
  <si>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</si>
  <si>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</si>
  <si>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</si>
  <si>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Kisértékű eszközök beszerzése</t>
  </si>
  <si>
    <t>Könyvbeszerzés könyvtárba</t>
  </si>
  <si>
    <t>Víziszínpad felújítása</t>
  </si>
  <si>
    <t>Kultúrház felújítása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</si>
  <si>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</si>
  <si>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</si>
  <si>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</si>
  <si>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</si>
  <si>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</si>
  <si>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</si>
  <si>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</si>
  <si>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</si>
  <si>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</si>
  <si>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</si>
  <si>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</si>
  <si>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</si>
  <si>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</si>
  <si>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</si>
  <si>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</si>
  <si>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</si>
  <si>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</si>
  <si>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</si>
  <si>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</si>
  <si>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</si>
  <si>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</si>
  <si>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</si>
  <si>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</si>
  <si>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</si>
  <si>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</si>
  <si>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</si>
  <si>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</si>
  <si>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</si>
  <si>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</si>
  <si>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</si>
  <si>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</si>
  <si>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</si>
  <si>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</si>
  <si>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</si>
  <si>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</si>
  <si>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</si>
  <si>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</si>
  <si>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Költségvetési hiány külső finanszírozása működési célú</t>
  </si>
  <si>
    <t>9. Betét vásárlás</t>
  </si>
  <si>
    <t>7. Hitelfelvétel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</si>
  <si>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</si>
  <si>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</si>
  <si>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</si>
  <si>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</si>
  <si>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</si>
  <si>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</si>
  <si>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</si>
  <si>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</si>
  <si>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</si>
  <si>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</si>
  <si>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</si>
  <si>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</si>
  <si>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</si>
  <si>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</si>
  <si>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</si>
  <si>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</si>
  <si>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</si>
  <si>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</si>
  <si>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</si>
  <si>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</si>
  <si>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</si>
  <si>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</si>
  <si>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</si>
  <si>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</si>
  <si>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</si>
  <si>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</si>
  <si>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</si>
  <si>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</si>
  <si>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</si>
  <si>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</si>
  <si>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</si>
  <si>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</si>
  <si>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</si>
  <si>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</si>
  <si>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</si>
  <si>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</si>
  <si>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</si>
  <si>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</si>
  <si>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</si>
  <si>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</si>
  <si>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</si>
  <si>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</si>
  <si>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</si>
  <si>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</si>
  <si>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</si>
  <si>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</si>
  <si>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</si>
  <si>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</si>
  <si>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</si>
  <si>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</si>
  <si>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</si>
  <si>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</si>
  <si>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</si>
  <si>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</si>
  <si>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</si>
  <si>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</si>
  <si>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</si>
  <si>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</si>
  <si>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</si>
  <si>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</si>
  <si>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</si>
  <si>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</si>
  <si>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</si>
  <si>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</si>
  <si>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</si>
  <si>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</si>
  <si>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</si>
  <si>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</si>
  <si>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</si>
  <si>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</si>
  <si>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</si>
  <si>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</si>
  <si>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</si>
  <si>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</si>
  <si>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</si>
  <si>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</si>
  <si>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</si>
  <si>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</si>
  <si>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</si>
  <si>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</si>
  <si>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</si>
  <si>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</si>
  <si>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</si>
  <si>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</si>
  <si>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</si>
  <si>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</si>
  <si>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</si>
  <si>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</si>
  <si>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</si>
  <si>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</si>
  <si>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</si>
  <si>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</si>
  <si>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</si>
  <si>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</si>
  <si>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</si>
  <si>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</si>
  <si>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</si>
  <si>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</si>
  <si>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</si>
  <si>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</si>
  <si>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</si>
  <si>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</si>
  <si>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</si>
  <si>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</si>
  <si>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</si>
  <si>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</si>
  <si>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</si>
  <si>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</si>
  <si>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</si>
  <si>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</si>
  <si>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</si>
  <si>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I. HELYI ÖNKORMÁNYZATOK MŰKÖDÉSÉNEK ÁLTALÁNOS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</si>
  <si>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</si>
  <si>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</si>
  <si>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</si>
  <si>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</si>
  <si>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Helyi önkormányzatok kiegészítő támogatásai (működési)</t>
  </si>
  <si>
    <t>III. SZOCIÁLIS, GYERMEKJÓLÉTI  ÉS GYERMEKÉTKEZTETÉSI FELADATOK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</si>
  <si>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</si>
  <si>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</si>
  <si>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</si>
  <si>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Egyéb tárgyi eszköz beszerzése</t>
  </si>
  <si>
    <t>Rendezési terv felülvizsgálat</t>
  </si>
  <si>
    <t>Közoktatási Intézményfenntartó Társulás Pécsely Óvoda felhalmozási támogatás</t>
  </si>
  <si>
    <t>Karbantartási, kisjavítási szolgáltatások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</si>
  <si>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</si>
  <si>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</si>
  <si>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</si>
  <si>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</si>
  <si>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</si>
  <si>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 xml:space="preserve">      e) Falugondnoki vagy tanyagondnoki szolgáltatás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</si>
  <si>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</si>
  <si>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</si>
  <si>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</si>
  <si>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Kukolla felújítása - Humánszolgáltatások EFOP-1.5.2-16-2017-00016</t>
  </si>
  <si>
    <t xml:space="preserve">      EFOP Humán közszolgáltatások fejlesztése</t>
  </si>
  <si>
    <t>2019.</t>
  </si>
  <si>
    <t>2020.</t>
  </si>
  <si>
    <t>2021.</t>
  </si>
  <si>
    <t>1. Helyi adó bevétel</t>
  </si>
  <si>
    <t>2. Vagyon és vagyonértékű jog értékesítéséből származó bevétel</t>
  </si>
  <si>
    <t>3. Osztalék, koncessziós díj és hozambevétel,</t>
  </si>
  <si>
    <t>4. tárgyi eszköz és immateriális jószág, részvény, részesedés, vállalalat értékesítésből vagy privatizációból származó bevétel</t>
  </si>
  <si>
    <t>5. Bírság, pótlék- és díjbevétel</t>
  </si>
  <si>
    <t>6. Kezességvállalással kapcsolatos megtérülés</t>
  </si>
  <si>
    <t>Sorszám</t>
  </si>
  <si>
    <t xml:space="preserve">Bevételi jogcím </t>
  </si>
  <si>
    <t>Intézmények,</t>
  </si>
  <si>
    <t xml:space="preserve">Kedvezmény nélkül </t>
  </si>
  <si>
    <t xml:space="preserve">Kedvezmények </t>
  </si>
  <si>
    <t>adónemek</t>
  </si>
  <si>
    <t>elérhető</t>
  </si>
  <si>
    <t>összege</t>
  </si>
  <si>
    <t>bevétel  Ft</t>
  </si>
  <si>
    <t>Ft</t>
  </si>
  <si>
    <t>1.</t>
  </si>
  <si>
    <t>2.</t>
  </si>
  <si>
    <t>3.</t>
  </si>
  <si>
    <t>4.</t>
  </si>
  <si>
    <t>5.</t>
  </si>
  <si>
    <t>Ellátottak térítési díjának ill. kártérítésének méltányossági alapon történő elengedésének összege</t>
  </si>
  <si>
    <t>Lakosság részére nyújtott lakásépítéshez, lakásfelújításhoz nyújtott kölcsönök elengedésének összege</t>
  </si>
  <si>
    <t>Helyi adónál, gépjárműadónál biztosított kedvezmény, mentesség összege</t>
  </si>
  <si>
    <t>Építményadó</t>
  </si>
  <si>
    <t>Kommunális adó</t>
  </si>
  <si>
    <t>Iparűzési adó</t>
  </si>
  <si>
    <t>IFA személyek után</t>
  </si>
  <si>
    <t>Telekadó</t>
  </si>
  <si>
    <t>Talajterhelési díj</t>
  </si>
  <si>
    <t>Gépjárműadó</t>
  </si>
  <si>
    <t>Egyéb bírság</t>
  </si>
  <si>
    <t>Helyiségek, eszközök hasznosításából származó bevételből nyújtott kedvezmény, mentesség összege</t>
  </si>
  <si>
    <t>egyéb nyújtott kedvezmény vagy kölcsön elengedésének összege</t>
  </si>
  <si>
    <t>Összesen :</t>
  </si>
  <si>
    <t>EFOP Humán közszolgáltatások fejlesztése</t>
  </si>
  <si>
    <t xml:space="preserve">Személyi juttatások </t>
  </si>
  <si>
    <t>EFOP Személyi juttatások</t>
  </si>
  <si>
    <t>Munkaadót terhelő járulékok</t>
  </si>
  <si>
    <t>EFOP Munkaadót terhelő járulékok</t>
  </si>
  <si>
    <t>EFOP Üzemeltetési anyagok beszerzése</t>
  </si>
  <si>
    <t>EFOP Egyéb szolgáltatások</t>
  </si>
  <si>
    <t>EFOP Működési célú előzetesen felszámított áfa</t>
  </si>
  <si>
    <t xml:space="preserve">Több éves kihatással járó döntésekből származó kötelezettségek célok szerint, </t>
  </si>
  <si>
    <t>évenkénti bontásban (Ft)</t>
  </si>
  <si>
    <t xml:space="preserve">Kötelezettség jogcíme </t>
  </si>
  <si>
    <t>Kötelezettség-</t>
  </si>
  <si>
    <t>2022. után</t>
  </si>
  <si>
    <t>Tárgyéven túli köt. Összesen (7+8+9+10)</t>
  </si>
  <si>
    <t>Összesen (4+5+6+11)</t>
  </si>
  <si>
    <t xml:space="preserve">vállalás </t>
  </si>
  <si>
    <t xml:space="preserve">kifizetés </t>
  </si>
  <si>
    <t xml:space="preserve">éve </t>
  </si>
  <si>
    <t>(aktuális  kv-i év)</t>
  </si>
  <si>
    <t>6.</t>
  </si>
  <si>
    <t>7.</t>
  </si>
  <si>
    <t>8.</t>
  </si>
  <si>
    <t>9.</t>
  </si>
  <si>
    <t>10.</t>
  </si>
  <si>
    <t>11.</t>
  </si>
  <si>
    <t>12.</t>
  </si>
  <si>
    <t>Működési célú hitel-törlesztés</t>
  </si>
  <si>
    <t>(tőke + kamat )</t>
  </si>
  <si>
    <t>Felhalmozási célú hitel-törlesztés</t>
  </si>
  <si>
    <t xml:space="preserve">(tőke + kamat) </t>
  </si>
  <si>
    <t>hitel összesen</t>
  </si>
  <si>
    <t>kamat összesen</t>
  </si>
  <si>
    <t>kezességvállalás: hitelek összesen</t>
  </si>
  <si>
    <t>kezességvállalás: hitelkamatok össz.</t>
  </si>
  <si>
    <t>Fejlesztés feladatonként</t>
  </si>
  <si>
    <t>Összesen: (1+4+9)</t>
  </si>
  <si>
    <t xml:space="preserve">EU Projekt megnevezése: </t>
  </si>
  <si>
    <t>Bevételek</t>
  </si>
  <si>
    <t>2018 év</t>
  </si>
  <si>
    <t>2019 év</t>
  </si>
  <si>
    <t>2020 év</t>
  </si>
  <si>
    <t>Következő évek</t>
  </si>
  <si>
    <t>EU forrás</t>
  </si>
  <si>
    <t>Egyéb forrás</t>
  </si>
  <si>
    <t>Saját forrás</t>
  </si>
  <si>
    <t>Kiadások</t>
  </si>
  <si>
    <t>személyi juttatások</t>
  </si>
  <si>
    <t>személyi juttatások járulékai</t>
  </si>
  <si>
    <t>dologi kiadások</t>
  </si>
  <si>
    <t>felújítások</t>
  </si>
  <si>
    <t>beruházások</t>
  </si>
  <si>
    <t>átadott pénzeszközök</t>
  </si>
  <si>
    <t>2021. évi várható előirányzatok</t>
  </si>
  <si>
    <t>I. Működési támogatások államháztartáson belülről</t>
  </si>
  <si>
    <t>II. Felhalmozási támogatások államháztartáson belülről</t>
  </si>
  <si>
    <t xml:space="preserve">VIII. Finanszírozási  bevételek </t>
  </si>
  <si>
    <t>1. Költségvetési hiány belső finanszírozására szolgáló finanszírozási bevételek</t>
  </si>
  <si>
    <t>2. Költségvetési hiány külső finanszírozására, vagy költségvetési többlet felhasználására szolgáló  finanszírozási bevételek</t>
  </si>
  <si>
    <t>Finanszírozási  bevételek összesen:</t>
  </si>
  <si>
    <t>I. Működési kiadások</t>
  </si>
  <si>
    <t>2.  Munkaadót terhelő járulék és szociális hozzájárulási adó</t>
  </si>
  <si>
    <t>II. Felhalmozási kiadások</t>
  </si>
  <si>
    <t>1. Beruházások</t>
  </si>
  <si>
    <t>2. Felújítás</t>
  </si>
  <si>
    <t>Állami támogatás megelőlegezés visszafiz.</t>
  </si>
  <si>
    <t>Az Önkormányzat adósságállományának alakulása</t>
  </si>
  <si>
    <t>lejárat, eszközök bel- és külföldi hitelezők szerinti bontásban (Ft-ban)</t>
  </si>
  <si>
    <t>Felvétel</t>
  </si>
  <si>
    <t xml:space="preserve">Lejárat </t>
  </si>
  <si>
    <t>Hitel állomány január 1-jén</t>
  </si>
  <si>
    <t xml:space="preserve">Hitel jellege </t>
  </si>
  <si>
    <t>éve</t>
  </si>
  <si>
    <t>BELFÖLDI HITELÁLLOMÁNY</t>
  </si>
  <si>
    <t>Működési célú hitel állomány + kamat</t>
  </si>
  <si>
    <t xml:space="preserve">Hitel összesen </t>
  </si>
  <si>
    <t xml:space="preserve">Kamat összesen </t>
  </si>
  <si>
    <t>Felhalmozási célú hitel állomány+kamat</t>
  </si>
  <si>
    <t>Hitel összesen (7-10)</t>
  </si>
  <si>
    <t>Kamat összesen (12-15)</t>
  </si>
  <si>
    <t>Összesen: (1+6)</t>
  </si>
  <si>
    <t>KÜLFÖLDI HITELÁLLOMÁNY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</si>
  <si>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</si>
  <si>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</si>
  <si>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</si>
  <si>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</si>
  <si>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</si>
  <si>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</si>
  <si>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</si>
  <si>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</si>
  <si>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</si>
  <si>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</si>
  <si>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</si>
  <si>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</si>
  <si>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</si>
  <si>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</si>
  <si>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</si>
  <si>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 (18+23)</t>
  </si>
  <si>
    <t>28.</t>
  </si>
  <si>
    <t>Összesen: (17+32)</t>
  </si>
  <si>
    <t>2022. évi várható előirányzatok</t>
  </si>
  <si>
    <t>2022.</t>
  </si>
  <si>
    <t>Az önkormányzat adósságot keletkeztető ügyletből származó tárgyévi összes fizetési kötelezettsége az adósságot keletkeztető ügylet futamidejének végéig egyik évben sem haladja meg az önkormányzat adott évi saját bevételeinek 50%-át</t>
  </si>
  <si>
    <t>Az önkormányzat adott évi saját bevételeinek 50%-a</t>
  </si>
  <si>
    <t xml:space="preserve">Adósságot keletkeztető ügyletekből és kezességvállalásokból fennálló kötelezettségek </t>
  </si>
  <si>
    <t>EFOP-1.5.2-16-2017-00016 Humánszolgáltatások fejlesztése a Észak-Balatoni térségben</t>
  </si>
  <si>
    <t>5. 2018. évről áthúzódó bérkompenzáció támogatása</t>
  </si>
  <si>
    <t>Ingatlanok beszerzése</t>
  </si>
  <si>
    <t xml:space="preserve">      Diákmunka támogatás</t>
  </si>
  <si>
    <t xml:space="preserve">2. Munkaadót terhelő járulékok </t>
  </si>
  <si>
    <t>Önkormányzatok szociális célú tüzelőanyag vásárlásához kapcsolódó támogatása</t>
  </si>
  <si>
    <t>Közvetített szolgáltatások</t>
  </si>
  <si>
    <t>2020. évi javaslat</t>
  </si>
  <si>
    <t>Az Önkormányzat működési bevételei és kiadásai 2020. év</t>
  </si>
  <si>
    <t xml:space="preserve"> Az Önkormányzat felhalmozási bevételei és kiadásai  2020. év</t>
  </si>
  <si>
    <t>Bevétele és kiadások mérlege 2020. év</t>
  </si>
  <si>
    <t xml:space="preserve"> Az Önkormányzat kötelező feladatok bevételei és kiadásai 2020. év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</si>
  <si>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2020.</t>
    </r>
  </si>
  <si>
    <t>EURÓPAI UNIÓS TÁMOGATÁSSAL MEGVALÓSULÓ MEGVALÓSULÓ PROGRAMOK BEVÉTELEI ÉS KIADÁSAI 2020. ÉV</t>
  </si>
  <si>
    <t>2023. évi várható előirányzatok</t>
  </si>
  <si>
    <t>Az önkormányzat 2020-2023. évek tervezett előirányzatainak keretszámai</t>
  </si>
  <si>
    <t>Forgalomirányító tükör Vazul u.</t>
  </si>
  <si>
    <t>ÁLLAMI TÁMOGATÁSOK 2020. ÉV</t>
  </si>
  <si>
    <t>MŰKÖDÉSI KIADÁSOK 2020. ÉV</t>
  </si>
  <si>
    <t>FELHALMOZÁSI KIADÁSOK 2020. ÉV</t>
  </si>
  <si>
    <t xml:space="preserve"> Az Önkormányzat önként vállalt feladatok bevételei és kiadásai  2020. év</t>
  </si>
  <si>
    <t>2023.</t>
  </si>
  <si>
    <t>Az önkormányzat által nyújtott közvetett támogatások jogcímenként 2020. év</t>
  </si>
  <si>
    <t xml:space="preserve"> Az Önkormányzat állami (államigazgatási) feladatok bevételei és kiadásai  2020. év</t>
  </si>
  <si>
    <t>2020. előtti</t>
  </si>
  <si>
    <t>2019. évi költségvetés terhére fizetendő</t>
  </si>
  <si>
    <t>2023. után</t>
  </si>
  <si>
    <t>Szakmai tevékenységet segítő szolgáltatások</t>
  </si>
  <si>
    <t>Működési célú előzetesen felszámított áfa</t>
  </si>
  <si>
    <t>Új telkek áramellátása és közvilágítás kiépítése (András utca)</t>
  </si>
  <si>
    <t>Falugondnoki autó beszerzése MFP-TFB/2019.</t>
  </si>
  <si>
    <t>Vászolyi értéktár - településünk egyedi értékei</t>
  </si>
  <si>
    <t>Népház színad lépcső beszerzés</t>
  </si>
  <si>
    <t>Ingatlan visszavásárlás - 216/42 hrsz.</t>
  </si>
  <si>
    <t>Államháztartáson belüli megelőlegezés visszafizetése</t>
  </si>
  <si>
    <t>Hitel- kölcsön törlesztés</t>
  </si>
  <si>
    <t>Vászoly 204/1-7 hrsz. telkek útburkolat kialakítása</t>
  </si>
  <si>
    <t>8. Hitel- kölcsön törlesztés</t>
  </si>
  <si>
    <t>10. Forgatási célú értékpapír vásárlás</t>
  </si>
  <si>
    <t>6. Forgatási célú értékpapír beváltása</t>
  </si>
  <si>
    <t>8. Államháztartáson belüli megelőlegezések</t>
  </si>
  <si>
    <t>7. Államháztartáson belüli megelőlegezés visszafizetése</t>
  </si>
  <si>
    <t>2. Felhalmozási bevételek</t>
  </si>
  <si>
    <t>6. Államháztartáson belüli megelőlegezés visszafizetése</t>
  </si>
  <si>
    <t>2020. évi eredeti előirányzat</t>
  </si>
  <si>
    <t>I. Módosítás</t>
  </si>
  <si>
    <t>Eltérés</t>
  </si>
  <si>
    <t>Céltartalék</t>
  </si>
  <si>
    <t>Parkolóvilágítás korszerűsítése 27/2020. (VI. 15.)</t>
  </si>
  <si>
    <t>Előző évi közfoglalkoztatási támogatás visszafizetési kötelezettség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</si>
</sst>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mmm\ d/"/>
    <numFmt numFmtId="165" formatCode="#,##0.0"/>
    <numFmt numFmtId="166" formatCode="#\ ##0"/>
  </numFmts>
  <fonts count="35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i/>
      <u/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9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30" fillId="0" borderId="0"/>
    <xf numFmtId="0" fontId="21" fillId="0" borderId="0"/>
    <xf numFmtId="0" fontId="23" fillId="0" borderId="0"/>
  </cellStyleXfs>
  <cellXfs count="400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6" fillId="29" borderId="0" xfId="48" applyFont="1" applyFill="1" applyBorder="1"/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3" fontId="24" fillId="29" borderId="0" xfId="48" applyNumberFormat="1" applyFont="1" applyFill="1" applyBorder="1" applyAlignment="1">
      <alignment vertical="center"/>
    </xf>
    <xf numFmtId="3" fontId="25" fillId="0" borderId="0" xfId="48" applyNumberFormat="1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2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4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0" fontId="24" fillId="0" borderId="0" xfId="43" applyFont="1" applyFill="1"/>
    <xf numFmtId="0" fontId="25" fillId="0" borderId="0" xfId="82" applyFont="1" applyFill="1"/>
    <xf numFmtId="0" fontId="25" fillId="0" borderId="0" xfId="0" applyFont="1"/>
    <xf numFmtId="3" fontId="25" fillId="0" borderId="0" xfId="0" applyNumberFormat="1" applyFont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3" fontId="24" fillId="0" borderId="12" xfId="48" applyNumberFormat="1" applyFont="1" applyFill="1" applyBorder="1" applyAlignment="1">
      <alignment horizontal="right" wrapText="1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0" fontId="24" fillId="0" borderId="0" xfId="44" applyFont="1"/>
    <xf numFmtId="3" fontId="24" fillId="0" borderId="0" xfId="44" applyNumberFormat="1" applyFont="1"/>
    <xf numFmtId="0" fontId="24" fillId="0" borderId="0" xfId="48" applyFont="1" applyFill="1" applyBorder="1"/>
    <xf numFmtId="3" fontId="25" fillId="0" borderId="12" xfId="44" applyNumberFormat="1" applyFont="1" applyBorder="1"/>
    <xf numFmtId="0" fontId="24" fillId="0" borderId="0" xfId="48" applyFont="1" applyFill="1"/>
    <xf numFmtId="3" fontId="24" fillId="0" borderId="0" xfId="48" applyNumberFormat="1" applyFont="1" applyFill="1"/>
    <xf numFmtId="0" fontId="25" fillId="0" borderId="0" xfId="82" applyFont="1" applyFill="1" applyBorder="1"/>
    <xf numFmtId="0" fontId="25" fillId="0" borderId="0" xfId="0" applyFont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165" fontId="24" fillId="29" borderId="12" xfId="45" applyNumberFormat="1" applyFont="1" applyFill="1" applyBorder="1"/>
    <xf numFmtId="0" fontId="25" fillId="0" borderId="0" xfId="0" applyFont="1" applyFill="1"/>
    <xf numFmtId="0" fontId="24" fillId="0" borderId="12" xfId="45" applyFont="1" applyBorder="1"/>
    <xf numFmtId="0" fontId="24" fillId="29" borderId="12" xfId="48" applyFont="1" applyFill="1" applyBorder="1" applyAlignment="1">
      <alignment horizontal="center" vertical="center" wrapText="1"/>
    </xf>
    <xf numFmtId="3" fontId="25" fillId="0" borderId="12" xfId="48" applyNumberFormat="1" applyFont="1" applyBorder="1" applyAlignment="1">
      <alignment horizontal="right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4" fillId="0" borderId="12" xfId="44" applyNumberFormat="1" applyFont="1" applyBorder="1" applyAlignment="1">
      <alignment wrapText="1"/>
    </xf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0" xfId="84" applyNumberFormat="1" applyFont="1"/>
    <xf numFmtId="3" fontId="25" fillId="0" borderId="12" xfId="86" applyNumberFormat="1" applyFont="1" applyFill="1" applyBorder="1" applyAlignment="1">
      <alignment wrapText="1"/>
    </xf>
    <xf numFmtId="3" fontId="26" fillId="29" borderId="0" xfId="48" applyNumberFormat="1" applyFont="1" applyFill="1" applyBorder="1"/>
    <xf numFmtId="49" fontId="25" fillId="0" borderId="0" xfId="0" applyNumberFormat="1" applyFont="1" applyFill="1" applyAlignment="1">
      <alignment horizontal="left" wrapText="1"/>
    </xf>
    <xf numFmtId="0" fontId="25" fillId="0" borderId="12" xfId="0" applyFont="1" applyFill="1" applyBorder="1"/>
    <xf numFmtId="0" fontId="24" fillId="0" borderId="12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15" xfId="0" applyNumberFormat="1" applyFont="1" applyFill="1" applyBorder="1"/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15" xfId="0" applyNumberFormat="1" applyFont="1" applyFill="1" applyBorder="1"/>
    <xf numFmtId="3" fontId="24" fillId="0" borderId="12" xfId="0" applyNumberFormat="1" applyFont="1" applyFill="1" applyBorder="1"/>
    <xf numFmtId="3" fontId="25" fillId="0" borderId="0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3" fontId="24" fillId="0" borderId="12" xfId="43" applyNumberFormat="1" applyFont="1" applyBorder="1" applyAlignment="1">
      <alignment horizontal="center" vertical="center" wrapText="1"/>
    </xf>
    <xf numFmtId="3" fontId="24" fillId="0" borderId="12" xfId="83" applyNumberFormat="1" applyFont="1" applyBorder="1" applyAlignment="1">
      <alignment horizontal="left" wrapText="1"/>
    </xf>
    <xf numFmtId="3" fontId="24" fillId="30" borderId="12" xfId="47" applyNumberFormat="1" applyFont="1" applyFill="1" applyBorder="1" applyAlignment="1">
      <alignment horizontal="right" wrapText="1"/>
    </xf>
    <xf numFmtId="3" fontId="25" fillId="0" borderId="12" xfId="83" applyNumberFormat="1" applyFont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25" fillId="0" borderId="12" xfId="82" applyFont="1" applyFill="1" applyBorder="1" applyAlignment="1">
      <alignment wrapText="1"/>
    </xf>
    <xf numFmtId="3" fontId="24" fillId="0" borderId="12" xfId="43" applyNumberFormat="1" applyFont="1" applyBorder="1" applyAlignment="1">
      <alignment wrapText="1"/>
    </xf>
    <xf numFmtId="3" fontId="25" fillId="0" borderId="12" xfId="43" applyNumberFormat="1" applyFont="1" applyFill="1" applyBorder="1" applyAlignment="1">
      <alignment wrapText="1"/>
    </xf>
    <xf numFmtId="0" fontId="24" fillId="0" borderId="12" xfId="82" applyFont="1" applyFill="1" applyBorder="1" applyAlignment="1">
      <alignment horizontal="center" vertical="center" wrapText="1"/>
    </xf>
    <xf numFmtId="0" fontId="24" fillId="0" borderId="12" xfId="82" applyFont="1" applyFill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0" fontId="25" fillId="0" borderId="12" xfId="82" applyFont="1" applyFill="1" applyBorder="1"/>
    <xf numFmtId="0" fontId="19" fillId="0" borderId="12" xfId="82" applyFont="1" applyFill="1" applyBorder="1"/>
    <xf numFmtId="0" fontId="24" fillId="0" borderId="12" xfId="47" applyFont="1" applyFill="1" applyBorder="1" applyAlignment="1">
      <alignment horizontal="left" vertical="center" wrapText="1"/>
    </xf>
    <xf numFmtId="0" fontId="24" fillId="0" borderId="12" xfId="82" applyFont="1" applyFill="1" applyBorder="1" applyAlignment="1">
      <alignment vertical="center" wrapText="1"/>
    </xf>
    <xf numFmtId="0" fontId="24" fillId="0" borderId="12" xfId="82" applyFont="1" applyFill="1" applyBorder="1" applyAlignment="1">
      <alignment vertical="center"/>
    </xf>
    <xf numFmtId="3" fontId="24" fillId="0" borderId="12" xfId="82" applyNumberFormat="1" applyFont="1" applyFill="1" applyBorder="1" applyAlignment="1">
      <alignment horizontal="right" vertical="center"/>
    </xf>
    <xf numFmtId="0" fontId="24" fillId="0" borderId="12" xfId="48" applyFont="1" applyFill="1" applyBorder="1" applyAlignment="1">
      <alignment horizontal="center" vertical="center" wrapText="1"/>
    </xf>
    <xf numFmtId="0" fontId="24" fillId="0" borderId="12" xfId="48" applyFont="1" applyFill="1" applyBorder="1" applyAlignment="1">
      <alignment horizontal="left" vertical="center" wrapText="1" indent="1"/>
    </xf>
    <xf numFmtId="0" fontId="25" fillId="0" borderId="12" xfId="44" applyFont="1" applyBorder="1"/>
    <xf numFmtId="0" fontId="24" fillId="0" borderId="12" xfId="48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2"/>
    </xf>
    <xf numFmtId="3" fontId="25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1"/>
    </xf>
    <xf numFmtId="0" fontId="25" fillId="0" borderId="12" xfId="0" applyFont="1" applyBorder="1"/>
    <xf numFmtId="0" fontId="24" fillId="0" borderId="12" xfId="46" applyFont="1" applyFill="1" applyBorder="1"/>
    <xf numFmtId="0" fontId="25" fillId="0" borderId="12" xfId="46" applyFont="1" applyFill="1" applyBorder="1"/>
    <xf numFmtId="0" fontId="24" fillId="0" borderId="12" xfId="0" applyFont="1" applyBorder="1"/>
    <xf numFmtId="0" fontId="25" fillId="0" borderId="12" xfId="45" applyFont="1" applyFill="1" applyBorder="1" applyAlignment="1">
      <alignment wrapText="1"/>
    </xf>
    <xf numFmtId="0" fontId="25" fillId="0" borderId="12" xfId="45" applyFont="1" applyBorder="1"/>
    <xf numFmtId="0" fontId="25" fillId="0" borderId="12" xfId="48" applyFont="1" applyBorder="1" applyAlignment="1">
      <alignment horizontal="left" wrapText="1"/>
    </xf>
    <xf numFmtId="0" fontId="25" fillId="29" borderId="12" xfId="47" applyFont="1" applyFill="1" applyBorder="1" applyAlignment="1">
      <alignment wrapText="1"/>
    </xf>
    <xf numFmtId="0" fontId="24" fillId="0" borderId="12" xfId="48" applyFont="1" applyBorder="1" applyAlignment="1">
      <alignment horizontal="left" wrapText="1"/>
    </xf>
    <xf numFmtId="0" fontId="24" fillId="29" borderId="12" xfId="48" applyFont="1" applyFill="1" applyBorder="1" applyAlignment="1">
      <alignment horizontal="left" wrapText="1"/>
    </xf>
    <xf numFmtId="0" fontId="24" fillId="0" borderId="12" xfId="48" applyFont="1" applyBorder="1"/>
    <xf numFmtId="0" fontId="25" fillId="0" borderId="12" xfId="48" applyFont="1" applyBorder="1"/>
    <xf numFmtId="0" fontId="25" fillId="0" borderId="12" xfId="48" applyFont="1" applyFill="1" applyBorder="1" applyAlignment="1">
      <alignment horizontal="left" wrapText="1"/>
    </xf>
    <xf numFmtId="0" fontId="24" fillId="0" borderId="12" xfId="48" applyFont="1" applyFill="1" applyBorder="1" applyAlignment="1">
      <alignment horizontal="left" wrapText="1"/>
    </xf>
    <xf numFmtId="0" fontId="25" fillId="0" borderId="12" xfId="48" applyFont="1" applyBorder="1" applyAlignment="1">
      <alignment wrapText="1"/>
    </xf>
    <xf numFmtId="3" fontId="25" fillId="29" borderId="12" xfId="48" applyNumberFormat="1" applyFont="1" applyFill="1" applyBorder="1" applyAlignment="1">
      <alignment wrapText="1"/>
    </xf>
    <xf numFmtId="3" fontId="25" fillId="29" borderId="12" xfId="47" applyNumberFormat="1" applyFont="1" applyFill="1" applyBorder="1" applyAlignment="1">
      <alignment wrapText="1"/>
    </xf>
    <xf numFmtId="0" fontId="25" fillId="0" borderId="0" xfId="87" applyFont="1" applyAlignment="1">
      <alignment wrapText="1"/>
    </xf>
    <xf numFmtId="0" fontId="28" fillId="0" borderId="0" xfId="87" applyFont="1" applyAlignment="1">
      <alignment horizontal="justify" wrapText="1"/>
    </xf>
    <xf numFmtId="0" fontId="25" fillId="0" borderId="0" xfId="88" applyFont="1"/>
    <xf numFmtId="0" fontId="25" fillId="0" borderId="15" xfId="89" applyFont="1" applyBorder="1"/>
    <xf numFmtId="0" fontId="24" fillId="0" borderId="15" xfId="89" applyFont="1" applyBorder="1" applyAlignment="1">
      <alignment horizontal="center"/>
    </xf>
    <xf numFmtId="0" fontId="25" fillId="0" borderId="12" xfId="89" applyFont="1" applyBorder="1"/>
    <xf numFmtId="166" fontId="25" fillId="0" borderId="12" xfId="89" applyNumberFormat="1" applyFont="1" applyBorder="1" applyAlignment="1">
      <alignment horizontal="right"/>
    </xf>
    <xf numFmtId="0" fontId="24" fillId="0" borderId="12" xfId="89" applyFont="1" applyBorder="1" applyAlignment="1">
      <alignment wrapText="1"/>
    </xf>
    <xf numFmtId="0" fontId="24" fillId="0" borderId="21" xfId="89" applyFont="1" applyBorder="1" applyAlignment="1">
      <alignment wrapText="1"/>
    </xf>
    <xf numFmtId="0" fontId="24" fillId="0" borderId="21" xfId="89" applyFont="1" applyBorder="1"/>
    <xf numFmtId="3" fontId="24" fillId="0" borderId="21" xfId="89" applyNumberFormat="1" applyFont="1" applyBorder="1"/>
    <xf numFmtId="3" fontId="24" fillId="29" borderId="0" xfId="48" applyNumberFormat="1" applyFont="1" applyFill="1" applyBorder="1" applyAlignment="1">
      <alignment horizontal="right" wrapText="1"/>
    </xf>
    <xf numFmtId="0" fontId="25" fillId="0" borderId="12" xfId="88" applyFont="1" applyBorder="1"/>
    <xf numFmtId="3" fontId="25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wrapText="1"/>
    </xf>
    <xf numFmtId="3" fontId="25" fillId="0" borderId="0" xfId="88" applyNumberFormat="1" applyFont="1"/>
    <xf numFmtId="0" fontId="25" fillId="0" borderId="0" xfId="90" applyFont="1"/>
    <xf numFmtId="0" fontId="24" fillId="0" borderId="18" xfId="91" applyFont="1" applyBorder="1" applyAlignment="1">
      <alignment horizontal="center"/>
    </xf>
    <xf numFmtId="0" fontId="24" fillId="0" borderId="22" xfId="91" applyFont="1" applyBorder="1" applyAlignment="1">
      <alignment horizontal="center"/>
    </xf>
    <xf numFmtId="0" fontId="25" fillId="0" borderId="24" xfId="91" applyFont="1" applyBorder="1" applyAlignment="1">
      <alignment horizontal="center"/>
    </xf>
    <xf numFmtId="0" fontId="25" fillId="0" borderId="25" xfId="91" applyFont="1" applyBorder="1" applyAlignment="1">
      <alignment horizontal="center"/>
    </xf>
    <xf numFmtId="0" fontId="24" fillId="0" borderId="25" xfId="91" applyFont="1" applyBorder="1" applyAlignment="1">
      <alignment horizontal="center"/>
    </xf>
    <xf numFmtId="0" fontId="25" fillId="0" borderId="20" xfId="91" applyFont="1" applyBorder="1" applyAlignment="1">
      <alignment horizontal="center"/>
    </xf>
    <xf numFmtId="0" fontId="25" fillId="0" borderId="26" xfId="91" applyFont="1" applyBorder="1" applyAlignment="1">
      <alignment horizontal="center"/>
    </xf>
    <xf numFmtId="0" fontId="24" fillId="0" borderId="26" xfId="91" applyFont="1" applyBorder="1" applyAlignment="1">
      <alignment horizontal="center"/>
    </xf>
    <xf numFmtId="0" fontId="25" fillId="0" borderId="26" xfId="91" applyFont="1" applyBorder="1" applyAlignment="1">
      <alignment horizontal="center" wrapText="1"/>
    </xf>
    <xf numFmtId="0" fontId="24" fillId="0" borderId="20" xfId="91" applyFont="1" applyBorder="1" applyAlignment="1">
      <alignment wrapText="1"/>
    </xf>
    <xf numFmtId="0" fontId="24" fillId="0" borderId="19" xfId="91" applyFont="1" applyBorder="1" applyAlignment="1">
      <alignment horizontal="center"/>
    </xf>
    <xf numFmtId="0" fontId="24" fillId="0" borderId="27" xfId="91" applyFont="1" applyBorder="1" applyAlignment="1">
      <alignment horizontal="center"/>
    </xf>
    <xf numFmtId="0" fontId="24" fillId="0" borderId="28" xfId="91" applyFont="1" applyBorder="1" applyAlignment="1">
      <alignment horizontal="center"/>
    </xf>
    <xf numFmtId="0" fontId="24" fillId="0" borderId="19" xfId="90" applyFont="1" applyBorder="1" applyAlignment="1">
      <alignment horizontal="center"/>
    </xf>
    <xf numFmtId="0" fontId="24" fillId="0" borderId="22" xfId="91" applyFont="1" applyBorder="1"/>
    <xf numFmtId="0" fontId="25" fillId="31" borderId="22" xfId="91" applyFont="1" applyFill="1" applyBorder="1"/>
    <xf numFmtId="0" fontId="25" fillId="0" borderId="29" xfId="91" applyFont="1" applyBorder="1"/>
    <xf numFmtId="0" fontId="25" fillId="0" borderId="30" xfId="91" applyFont="1" applyBorder="1"/>
    <xf numFmtId="0" fontId="25" fillId="0" borderId="19" xfId="90" applyFont="1" applyBorder="1"/>
    <xf numFmtId="0" fontId="24" fillId="0" borderId="25" xfId="91" applyFont="1" applyBorder="1"/>
    <xf numFmtId="0" fontId="25" fillId="31" borderId="25" xfId="91" applyFont="1" applyFill="1" applyBorder="1"/>
    <xf numFmtId="0" fontId="25" fillId="0" borderId="25" xfId="91" applyFont="1" applyBorder="1"/>
    <xf numFmtId="0" fontId="25" fillId="0" borderId="0" xfId="91" applyFont="1" applyBorder="1"/>
    <xf numFmtId="0" fontId="25" fillId="0" borderId="19" xfId="91" applyFont="1" applyBorder="1" applyAlignment="1">
      <alignment horizontal="center"/>
    </xf>
    <xf numFmtId="0" fontId="25" fillId="0" borderId="19" xfId="91" applyFont="1" applyBorder="1"/>
    <xf numFmtId="0" fontId="25" fillId="0" borderId="23" xfId="91" applyFont="1" applyBorder="1"/>
    <xf numFmtId="0" fontId="24" fillId="0" borderId="29" xfId="91" applyFont="1" applyBorder="1"/>
    <xf numFmtId="0" fontId="25" fillId="0" borderId="22" xfId="91" applyFont="1" applyBorder="1"/>
    <xf numFmtId="0" fontId="25" fillId="0" borderId="13" xfId="91" applyFont="1" applyBorder="1"/>
    <xf numFmtId="0" fontId="24" fillId="0" borderId="31" xfId="91" applyFont="1" applyBorder="1"/>
    <xf numFmtId="166" fontId="24" fillId="0" borderId="19" xfId="91" applyNumberFormat="1" applyFont="1" applyBorder="1"/>
    <xf numFmtId="0" fontId="25" fillId="0" borderId="19" xfId="90" applyFont="1" applyBorder="1" applyAlignment="1">
      <alignment wrapText="1"/>
    </xf>
    <xf numFmtId="0" fontId="25" fillId="0" borderId="19" xfId="90" applyFont="1" applyBorder="1" applyAlignment="1">
      <alignment horizontal="center"/>
    </xf>
    <xf numFmtId="3" fontId="25" fillId="0" borderId="19" xfId="91" applyNumberFormat="1" applyFont="1" applyBorder="1"/>
    <xf numFmtId="3" fontId="24" fillId="0" borderId="23" xfId="91" applyNumberFormat="1" applyFont="1" applyBorder="1"/>
    <xf numFmtId="3" fontId="25" fillId="0" borderId="19" xfId="90" applyNumberFormat="1" applyFont="1" applyBorder="1"/>
    <xf numFmtId="166" fontId="25" fillId="0" borderId="19" xfId="91" applyNumberFormat="1" applyFont="1" applyBorder="1"/>
    <xf numFmtId="3" fontId="25" fillId="0" borderId="23" xfId="91" applyNumberFormat="1" applyFont="1" applyBorder="1"/>
    <xf numFmtId="0" fontId="24" fillId="0" borderId="19" xfId="90" applyFont="1" applyBorder="1" applyAlignment="1">
      <alignment wrapText="1"/>
    </xf>
    <xf numFmtId="3" fontId="24" fillId="0" borderId="19" xfId="91" applyNumberFormat="1" applyFont="1" applyBorder="1"/>
    <xf numFmtId="0" fontId="24" fillId="0" borderId="0" xfId="90" applyFont="1"/>
    <xf numFmtId="0" fontId="25" fillId="0" borderId="18" xfId="90" applyFont="1" applyBorder="1" applyAlignment="1">
      <alignment horizontal="center"/>
    </xf>
    <xf numFmtId="0" fontId="24" fillId="0" borderId="19" xfId="91" applyFont="1" applyBorder="1"/>
    <xf numFmtId="0" fontId="25" fillId="31" borderId="19" xfId="91" applyFont="1" applyFill="1" applyBorder="1"/>
    <xf numFmtId="0" fontId="25" fillId="0" borderId="19" xfId="91" applyFont="1" applyBorder="1" applyAlignment="1">
      <alignment wrapText="1"/>
    </xf>
    <xf numFmtId="0" fontId="25" fillId="29" borderId="19" xfId="91" applyFont="1" applyFill="1" applyBorder="1" applyAlignment="1">
      <alignment horizontal="center"/>
    </xf>
    <xf numFmtId="0" fontId="25" fillId="0" borderId="0" xfId="92" applyFont="1"/>
    <xf numFmtId="0" fontId="25" fillId="0" borderId="0" xfId="92" applyFont="1" applyAlignment="1">
      <alignment horizontal="center" vertical="center" wrapText="1"/>
    </xf>
    <xf numFmtId="0" fontId="27" fillId="28" borderId="0" xfId="92" applyFont="1" applyFill="1" applyAlignment="1"/>
    <xf numFmtId="3" fontId="27" fillId="0" borderId="0" xfId="92" applyNumberFormat="1" applyFont="1" applyFill="1" applyAlignment="1"/>
    <xf numFmtId="0" fontId="25" fillId="0" borderId="0" xfId="92" applyFont="1" applyFill="1" applyBorder="1" applyAlignment="1"/>
    <xf numFmtId="0" fontId="25" fillId="0" borderId="0" xfId="92" applyFont="1" applyFill="1" applyAlignment="1"/>
    <xf numFmtId="0" fontId="27" fillId="0" borderId="0" xfId="92" applyFont="1" applyFill="1" applyBorder="1" applyAlignment="1"/>
    <xf numFmtId="0" fontId="27" fillId="0" borderId="0" xfId="92" applyFont="1" applyBorder="1" applyAlignment="1">
      <alignment horizontal="right" wrapText="1"/>
    </xf>
    <xf numFmtId="3" fontId="25" fillId="0" borderId="0" xfId="92" applyNumberFormat="1" applyFont="1" applyFill="1" applyAlignment="1"/>
    <xf numFmtId="0" fontId="25" fillId="0" borderId="32" xfId="92" applyFont="1" applyFill="1" applyBorder="1" applyAlignment="1"/>
    <xf numFmtId="0" fontId="31" fillId="0" borderId="19" xfId="92" applyFont="1" applyFill="1" applyBorder="1"/>
    <xf numFmtId="3" fontId="27" fillId="0" borderId="19" xfId="92" applyNumberFormat="1" applyFont="1" applyFill="1" applyBorder="1" applyAlignment="1">
      <alignment horizontal="right"/>
    </xf>
    <xf numFmtId="0" fontId="27" fillId="0" borderId="19" xfId="92" applyFont="1" applyFill="1" applyBorder="1" applyAlignment="1">
      <alignment horizontal="right"/>
    </xf>
    <xf numFmtId="0" fontId="25" fillId="0" borderId="19" xfId="92" applyFont="1" applyFill="1" applyBorder="1"/>
    <xf numFmtId="3" fontId="25" fillId="0" borderId="19" xfId="92" applyNumberFormat="1" applyFont="1" applyFill="1" applyBorder="1"/>
    <xf numFmtId="0" fontId="27" fillId="0" borderId="19" xfId="92" applyFont="1" applyFill="1" applyBorder="1"/>
    <xf numFmtId="3" fontId="27" fillId="0" borderId="19" xfId="92" applyNumberFormat="1" applyFont="1" applyFill="1" applyBorder="1"/>
    <xf numFmtId="0" fontId="25" fillId="0" borderId="0" xfId="92" applyFont="1" applyBorder="1"/>
    <xf numFmtId="3" fontId="25" fillId="0" borderId="0" xfId="92" applyNumberFormat="1" applyFont="1" applyBorder="1"/>
    <xf numFmtId="3" fontId="24" fillId="0" borderId="0" xfId="92" applyNumberFormat="1" applyFont="1"/>
    <xf numFmtId="0" fontId="24" fillId="0" borderId="0" xfId="92" applyFont="1"/>
    <xf numFmtId="3" fontId="25" fillId="0" borderId="0" xfId="92" applyNumberFormat="1" applyFont="1"/>
    <xf numFmtId="0" fontId="32" fillId="0" borderId="0" xfId="48" applyFont="1"/>
    <xf numFmtId="0" fontId="14" fillId="0" borderId="0" xfId="48"/>
    <xf numFmtId="0" fontId="14" fillId="0" borderId="0" xfId="48" applyAlignment="1">
      <alignment horizontal="center" vertical="center"/>
    </xf>
    <xf numFmtId="3" fontId="25" fillId="0" borderId="19" xfId="48" applyNumberFormat="1" applyFont="1" applyBorder="1"/>
    <xf numFmtId="0" fontId="14" fillId="0" borderId="0" xfId="48" applyFont="1"/>
    <xf numFmtId="3" fontId="25" fillId="0" borderId="23" xfId="48" applyNumberFormat="1" applyFont="1" applyBorder="1"/>
    <xf numFmtId="3" fontId="24" fillId="0" borderId="19" xfId="48" applyNumberFormat="1" applyFont="1" applyBorder="1" applyAlignment="1">
      <alignment horizontal="right" wrapText="1"/>
    </xf>
    <xf numFmtId="3" fontId="24" fillId="0" borderId="23" xfId="48" applyNumberFormat="1" applyFont="1" applyBorder="1" applyAlignment="1">
      <alignment horizontal="right" wrapText="1"/>
    </xf>
    <xf numFmtId="3" fontId="24" fillId="0" borderId="19" xfId="48" applyNumberFormat="1" applyFont="1" applyBorder="1"/>
    <xf numFmtId="3" fontId="25" fillId="0" borderId="11" xfId="48" applyNumberFormat="1" applyFont="1" applyBorder="1"/>
    <xf numFmtId="3" fontId="24" fillId="29" borderId="19" xfId="48" applyNumberFormat="1" applyFont="1" applyFill="1" applyBorder="1" applyAlignment="1">
      <alignment horizontal="right" wrapText="1"/>
    </xf>
    <xf numFmtId="3" fontId="24" fillId="29" borderId="23" xfId="48" applyNumberFormat="1" applyFont="1" applyFill="1" applyBorder="1" applyAlignment="1">
      <alignment horizontal="right" wrapText="1"/>
    </xf>
    <xf numFmtId="0" fontId="24" fillId="0" borderId="23" xfId="48" applyFont="1" applyBorder="1"/>
    <xf numFmtId="0" fontId="33" fillId="0" borderId="0" xfId="48" applyFont="1" applyBorder="1"/>
    <xf numFmtId="0" fontId="33" fillId="0" borderId="0" xfId="48" applyFont="1"/>
    <xf numFmtId="0" fontId="33" fillId="29" borderId="0" xfId="48" applyFont="1" applyFill="1" applyBorder="1"/>
    <xf numFmtId="0" fontId="33" fillId="29" borderId="0" xfId="48" applyFont="1" applyFill="1"/>
    <xf numFmtId="3" fontId="25" fillId="29" borderId="23" xfId="48" applyNumberFormat="1" applyFont="1" applyFill="1" applyBorder="1"/>
    <xf numFmtId="3" fontId="25" fillId="29" borderId="12" xfId="48" applyNumberFormat="1" applyFont="1" applyFill="1" applyBorder="1"/>
    <xf numFmtId="0" fontId="14" fillId="0" borderId="0" xfId="48" applyFont="1" applyBorder="1"/>
    <xf numFmtId="0" fontId="14" fillId="0" borderId="12" xfId="48" applyFont="1" applyBorder="1" applyAlignment="1">
      <alignment wrapText="1"/>
    </xf>
    <xf numFmtId="3" fontId="32" fillId="0" borderId="34" xfId="48" applyNumberFormat="1" applyFont="1" applyBorder="1"/>
    <xf numFmtId="0" fontId="32" fillId="0" borderId="12" xfId="48" applyFont="1" applyBorder="1"/>
    <xf numFmtId="3" fontId="32" fillId="0" borderId="35" xfId="48" applyNumberFormat="1" applyFont="1" applyBorder="1"/>
    <xf numFmtId="0" fontId="14" fillId="0" borderId="0" xfId="48" applyAlignment="1">
      <alignment wrapText="1"/>
    </xf>
    <xf numFmtId="0" fontId="25" fillId="0" borderId="0" xfId="92" applyFont="1" applyAlignment="1">
      <alignment horizontal="center"/>
    </xf>
    <xf numFmtId="0" fontId="24" fillId="0" borderId="18" xfId="92" applyFont="1" applyBorder="1" applyAlignment="1">
      <alignment horizontal="center"/>
    </xf>
    <xf numFmtId="0" fontId="24" fillId="0" borderId="22" xfId="92" applyFont="1" applyBorder="1" applyAlignment="1">
      <alignment horizontal="center"/>
    </xf>
    <xf numFmtId="0" fontId="25" fillId="0" borderId="24" xfId="92" applyFont="1" applyBorder="1" applyAlignment="1">
      <alignment horizontal="center"/>
    </xf>
    <xf numFmtId="0" fontId="24" fillId="0" borderId="24" xfId="92" applyFont="1" applyBorder="1" applyAlignment="1">
      <alignment horizontal="center"/>
    </xf>
    <xf numFmtId="0" fontId="24" fillId="0" borderId="25" xfId="92" applyFont="1" applyBorder="1" applyAlignment="1">
      <alignment horizontal="center"/>
    </xf>
    <xf numFmtId="0" fontId="24" fillId="0" borderId="25" xfId="92" applyFont="1" applyBorder="1" applyAlignment="1">
      <alignment horizontal="center" wrapText="1"/>
    </xf>
    <xf numFmtId="0" fontId="25" fillId="0" borderId="20" xfId="92" applyFont="1" applyBorder="1" applyAlignment="1">
      <alignment horizontal="center"/>
    </xf>
    <xf numFmtId="0" fontId="24" fillId="0" borderId="26" xfId="92" applyFont="1" applyBorder="1" applyAlignment="1">
      <alignment horizontal="center"/>
    </xf>
    <xf numFmtId="0" fontId="25" fillId="0" borderId="26" xfId="92" applyFont="1" applyBorder="1" applyAlignment="1">
      <alignment horizontal="center"/>
    </xf>
    <xf numFmtId="0" fontId="24" fillId="0" borderId="19" xfId="92" applyFont="1" applyBorder="1" applyAlignment="1">
      <alignment horizontal="center"/>
    </xf>
    <xf numFmtId="0" fontId="24" fillId="0" borderId="19" xfId="92" applyFont="1" applyBorder="1" applyAlignment="1">
      <alignment wrapText="1"/>
    </xf>
    <xf numFmtId="0" fontId="25" fillId="31" borderId="19" xfId="92" applyFont="1" applyFill="1" applyBorder="1"/>
    <xf numFmtId="0" fontId="25" fillId="0" borderId="19" xfId="92" applyFont="1" applyBorder="1"/>
    <xf numFmtId="0" fontId="24" fillId="0" borderId="20" xfId="92" applyFont="1" applyBorder="1" applyAlignment="1">
      <alignment horizontal="center"/>
    </xf>
    <xf numFmtId="0" fontId="25" fillId="0" borderId="20" xfId="92" applyFont="1" applyBorder="1"/>
    <xf numFmtId="0" fontId="24" fillId="0" borderId="19" xfId="92" applyFont="1" applyFill="1" applyBorder="1"/>
    <xf numFmtId="0" fontId="25" fillId="0" borderId="18" xfId="92" applyFont="1" applyBorder="1"/>
    <xf numFmtId="3" fontId="24" fillId="0" borderId="19" xfId="92" applyNumberFormat="1" applyFont="1" applyBorder="1"/>
    <xf numFmtId="3" fontId="25" fillId="0" borderId="20" xfId="92" applyNumberFormat="1" applyFont="1" applyBorder="1"/>
    <xf numFmtId="3" fontId="25" fillId="0" borderId="19" xfId="92" applyNumberFormat="1" applyFont="1" applyBorder="1"/>
    <xf numFmtId="0" fontId="24" fillId="0" borderId="18" xfId="92" applyFont="1" applyFill="1" applyBorder="1"/>
    <xf numFmtId="3" fontId="24" fillId="0" borderId="18" xfId="92" applyNumberFormat="1" applyFont="1" applyBorder="1"/>
    <xf numFmtId="0" fontId="24" fillId="0" borderId="19" xfId="92" applyFont="1" applyBorder="1"/>
    <xf numFmtId="3" fontId="25" fillId="0" borderId="18" xfId="92" applyNumberFormat="1" applyFont="1" applyBorder="1"/>
    <xf numFmtId="0" fontId="24" fillId="0" borderId="0" xfId="87" applyFont="1" applyBorder="1" applyAlignment="1">
      <alignment wrapText="1"/>
    </xf>
    <xf numFmtId="0" fontId="28" fillId="0" borderId="0" xfId="87" applyFont="1"/>
    <xf numFmtId="0" fontId="28" fillId="0" borderId="0" xfId="87" applyFont="1" applyAlignment="1">
      <alignment wrapText="1"/>
    </xf>
    <xf numFmtId="0" fontId="34" fillId="0" borderId="0" xfId="87" applyFont="1"/>
    <xf numFmtId="3" fontId="28" fillId="0" borderId="0" xfId="87" applyNumberFormat="1" applyFont="1"/>
    <xf numFmtId="0" fontId="24" fillId="0" borderId="19" xfId="87" applyFont="1" applyBorder="1" applyAlignment="1">
      <alignment horizontal="right"/>
    </xf>
    <xf numFmtId="0" fontId="25" fillId="0" borderId="19" xfId="87" applyFont="1" applyBorder="1" applyAlignment="1">
      <alignment wrapText="1"/>
    </xf>
    <xf numFmtId="3" fontId="25" fillId="0" borderId="12" xfId="87" applyNumberFormat="1" applyFont="1" applyBorder="1"/>
    <xf numFmtId="3" fontId="25" fillId="0" borderId="19" xfId="87" applyNumberFormat="1" applyFont="1" applyBorder="1"/>
    <xf numFmtId="0" fontId="24" fillId="0" borderId="19" xfId="87" applyFont="1" applyBorder="1" applyAlignment="1">
      <alignment wrapText="1"/>
    </xf>
    <xf numFmtId="3" fontId="24" fillId="0" borderId="19" xfId="87" applyNumberFormat="1" applyFont="1" applyBorder="1"/>
    <xf numFmtId="0" fontId="25" fillId="0" borderId="0" xfId="87" applyFont="1" applyBorder="1" applyAlignment="1">
      <alignment wrapText="1"/>
    </xf>
    <xf numFmtId="0" fontId="25" fillId="0" borderId="0" xfId="87" applyFont="1" applyBorder="1"/>
    <xf numFmtId="0" fontId="25" fillId="0" borderId="0" xfId="87" applyFont="1"/>
    <xf numFmtId="0" fontId="25" fillId="0" borderId="20" xfId="87" applyFont="1" applyBorder="1" applyAlignment="1">
      <alignment wrapText="1"/>
    </xf>
    <xf numFmtId="0" fontId="24" fillId="0" borderId="18" xfId="87" applyFont="1" applyBorder="1" applyAlignment="1">
      <alignment horizontal="left" wrapText="1"/>
    </xf>
    <xf numFmtId="0" fontId="24" fillId="0" borderId="33" xfId="89" applyFont="1" applyBorder="1" applyAlignment="1">
      <alignment horizontal="center"/>
    </xf>
    <xf numFmtId="0" fontId="24" fillId="0" borderId="36" xfId="89" applyFont="1" applyBorder="1" applyAlignment="1">
      <alignment horizontal="center"/>
    </xf>
    <xf numFmtId="0" fontId="25" fillId="0" borderId="37" xfId="89" applyFont="1" applyBorder="1"/>
    <xf numFmtId="0" fontId="24" fillId="0" borderId="37" xfId="89" applyFont="1" applyBorder="1" applyAlignment="1">
      <alignment horizontal="center"/>
    </xf>
    <xf numFmtId="0" fontId="24" fillId="0" borderId="21" xfId="89" applyFont="1" applyBorder="1" applyAlignment="1">
      <alignment horizontal="center"/>
    </xf>
    <xf numFmtId="0" fontId="24" fillId="0" borderId="38" xfId="89" applyFont="1" applyBorder="1" applyAlignment="1">
      <alignment horizontal="center"/>
    </xf>
    <xf numFmtId="0" fontId="24" fillId="0" borderId="12" xfId="89" applyFont="1" applyBorder="1" applyAlignment="1">
      <alignment horizontal="center"/>
    </xf>
    <xf numFmtId="0" fontId="24" fillId="0" borderId="12" xfId="89" applyFont="1" applyBorder="1"/>
    <xf numFmtId="166" fontId="24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horizontal="center"/>
    </xf>
    <xf numFmtId="0" fontId="24" fillId="0" borderId="12" xfId="89" applyFont="1" applyBorder="1" applyAlignment="1">
      <alignment horizontal="center" wrapText="1"/>
    </xf>
    <xf numFmtId="0" fontId="24" fillId="0" borderId="33" xfId="89" applyFont="1" applyBorder="1" applyAlignment="1">
      <alignment horizontal="center" wrapText="1"/>
    </xf>
    <xf numFmtId="0" fontId="24" fillId="0" borderId="33" xfId="89" applyFont="1" applyBorder="1" applyAlignment="1">
      <alignment wrapText="1"/>
    </xf>
    <xf numFmtId="0" fontId="25" fillId="0" borderId="33" xfId="89" applyFont="1" applyBorder="1"/>
    <xf numFmtId="166" fontId="25" fillId="0" borderId="33" xfId="89" applyNumberFormat="1" applyFont="1" applyBorder="1" applyAlignment="1">
      <alignment horizontal="right"/>
    </xf>
    <xf numFmtId="3" fontId="24" fillId="0" borderId="12" xfId="89" applyNumberFormat="1" applyFont="1" applyBorder="1" applyAlignment="1">
      <alignment horizontal="right"/>
    </xf>
    <xf numFmtId="0" fontId="32" fillId="0" borderId="24" xfId="48" applyFont="1" applyBorder="1" applyAlignment="1">
      <alignment wrapText="1"/>
    </xf>
    <xf numFmtId="0" fontId="32" fillId="0" borderId="24" xfId="48" applyFont="1" applyBorder="1"/>
    <xf numFmtId="0" fontId="32" fillId="0" borderId="10" xfId="48" applyFont="1" applyBorder="1"/>
    <xf numFmtId="0" fontId="25" fillId="0" borderId="21" xfId="48" applyFont="1" applyBorder="1"/>
    <xf numFmtId="0" fontId="24" fillId="0" borderId="39" xfId="48" applyFont="1" applyBorder="1" applyAlignment="1">
      <alignment horizontal="center" vertical="center" wrapText="1"/>
    </xf>
    <xf numFmtId="0" fontId="24" fillId="0" borderId="40" xfId="48" applyFont="1" applyBorder="1" applyAlignment="1">
      <alignment horizontal="center" vertical="center" wrapText="1"/>
    </xf>
    <xf numFmtId="0" fontId="24" fillId="0" borderId="41" xfId="48" applyFont="1" applyBorder="1" applyAlignment="1">
      <alignment horizontal="center" vertical="center" wrapText="1"/>
    </xf>
    <xf numFmtId="0" fontId="25" fillId="0" borderId="42" xfId="48" applyFont="1" applyBorder="1" applyAlignment="1">
      <alignment horizontal="left" wrapText="1"/>
    </xf>
    <xf numFmtId="3" fontId="25" fillId="0" borderId="43" xfId="48" applyNumberFormat="1" applyFont="1" applyBorder="1"/>
    <xf numFmtId="0" fontId="25" fillId="29" borderId="44" xfId="47" applyFont="1" applyFill="1" applyBorder="1" applyAlignment="1">
      <alignment wrapText="1"/>
    </xf>
    <xf numFmtId="0" fontId="25" fillId="29" borderId="45" xfId="47" applyFont="1" applyFill="1" applyBorder="1" applyAlignment="1">
      <alignment wrapText="1"/>
    </xf>
    <xf numFmtId="0" fontId="24" fillId="0" borderId="42" xfId="48" applyFont="1" applyBorder="1" applyAlignment="1">
      <alignment horizontal="left" wrapText="1"/>
    </xf>
    <xf numFmtId="3" fontId="24" fillId="0" borderId="43" xfId="48" applyNumberFormat="1" applyFont="1" applyBorder="1"/>
    <xf numFmtId="0" fontId="25" fillId="30" borderId="14" xfId="93" applyFont="1" applyFill="1" applyBorder="1" applyAlignment="1">
      <alignment wrapText="1"/>
    </xf>
    <xf numFmtId="3" fontId="25" fillId="0" borderId="46" xfId="48" applyNumberFormat="1" applyFont="1" applyBorder="1"/>
    <xf numFmtId="0" fontId="25" fillId="30" borderId="47" xfId="93" applyFont="1" applyFill="1" applyBorder="1" applyAlignment="1">
      <alignment wrapText="1"/>
    </xf>
    <xf numFmtId="0" fontId="24" fillId="0" borderId="48" xfId="48" applyFont="1" applyBorder="1" applyAlignment="1">
      <alignment horizontal="left" wrapText="1"/>
    </xf>
    <xf numFmtId="0" fontId="24" fillId="29" borderId="44" xfId="48" applyFont="1" applyFill="1" applyBorder="1" applyAlignment="1">
      <alignment horizontal="left" wrapText="1"/>
    </xf>
    <xf numFmtId="0" fontId="24" fillId="29" borderId="49" xfId="48" applyFont="1" applyFill="1" applyBorder="1" applyAlignment="1">
      <alignment horizontal="left" wrapText="1"/>
    </xf>
    <xf numFmtId="3" fontId="24" fillId="0" borderId="43" xfId="48" applyNumberFormat="1" applyFont="1" applyBorder="1" applyAlignment="1">
      <alignment horizontal="right" wrapText="1"/>
    </xf>
    <xf numFmtId="0" fontId="25" fillId="0" borderId="48" xfId="48" applyFont="1" applyBorder="1" applyAlignment="1">
      <alignment horizontal="left" wrapText="1"/>
    </xf>
    <xf numFmtId="0" fontId="24" fillId="29" borderId="34" xfId="48" applyFont="1" applyFill="1" applyBorder="1" applyAlignment="1">
      <alignment horizontal="left" wrapText="1"/>
    </xf>
    <xf numFmtId="3" fontId="24" fillId="29" borderId="29" xfId="48" applyNumberFormat="1" applyFont="1" applyFill="1" applyBorder="1" applyAlignment="1">
      <alignment horizontal="right" wrapText="1"/>
    </xf>
    <xf numFmtId="3" fontId="24" fillId="29" borderId="50" xfId="48" applyNumberFormat="1" applyFont="1" applyFill="1" applyBorder="1" applyAlignment="1">
      <alignment horizontal="right" wrapText="1"/>
    </xf>
    <xf numFmtId="3" fontId="25" fillId="0" borderId="12" xfId="48" applyNumberFormat="1" applyFont="1" applyBorder="1" applyAlignment="1">
      <alignment horizontal="left" wrapText="1"/>
    </xf>
    <xf numFmtId="0" fontId="24" fillId="29" borderId="12" xfId="48" applyFont="1" applyFill="1" applyBorder="1" applyAlignment="1">
      <alignment wrapText="1"/>
    </xf>
    <xf numFmtId="0" fontId="25" fillId="29" borderId="12" xfId="48" applyFont="1" applyFill="1" applyBorder="1" applyAlignment="1">
      <alignment wrapText="1"/>
    </xf>
    <xf numFmtId="164" fontId="25" fillId="29" borderId="12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/>
    </xf>
    <xf numFmtId="3" fontId="24" fillId="29" borderId="12" xfId="48" applyNumberFormat="1" applyFont="1" applyFill="1" applyBorder="1" applyAlignment="1">
      <alignment horizontal="right"/>
    </xf>
    <xf numFmtId="0" fontId="26" fillId="29" borderId="12" xfId="47" applyFont="1" applyFill="1" applyBorder="1" applyAlignment="1">
      <alignment wrapText="1"/>
    </xf>
    <xf numFmtId="3" fontId="26" fillId="29" borderId="12" xfId="48" applyNumberFormat="1" applyFont="1" applyFill="1" applyBorder="1" applyAlignment="1">
      <alignment horizontal="right"/>
    </xf>
    <xf numFmtId="164" fontId="25" fillId="29" borderId="12" xfId="48" applyNumberFormat="1" applyFont="1" applyFill="1" applyBorder="1" applyAlignment="1">
      <alignment wrapText="1"/>
    </xf>
    <xf numFmtId="0" fontId="25" fillId="29" borderId="12" xfId="47" applyFont="1" applyFill="1" applyBorder="1" applyAlignment="1">
      <alignment horizontal="left" wrapText="1"/>
    </xf>
    <xf numFmtId="0" fontId="24" fillId="29" borderId="12" xfId="47" applyFont="1" applyFill="1" applyBorder="1" applyAlignment="1">
      <alignment wrapText="1"/>
    </xf>
    <xf numFmtId="3" fontId="24" fillId="0" borderId="12" xfId="83" applyNumberFormat="1" applyFont="1" applyBorder="1" applyAlignment="1">
      <alignment horizontal="right"/>
    </xf>
    <xf numFmtId="0" fontId="24" fillId="0" borderId="0" xfId="83" applyFont="1" applyFill="1" applyBorder="1"/>
    <xf numFmtId="49" fontId="25" fillId="0" borderId="12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right"/>
    </xf>
    <xf numFmtId="49" fontId="24" fillId="0" borderId="12" xfId="0" applyNumberFormat="1" applyFont="1" applyFill="1" applyBorder="1" applyAlignment="1">
      <alignment horizontal="left" wrapText="1"/>
    </xf>
    <xf numFmtId="49" fontId="26" fillId="0" borderId="12" xfId="0" applyNumberFormat="1" applyFont="1" applyFill="1" applyBorder="1" applyAlignment="1">
      <alignment horizontal="left" wrapText="1"/>
    </xf>
    <xf numFmtId="0" fontId="24" fillId="0" borderId="0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29" borderId="12" xfId="45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2" xfId="45" applyFont="1" applyFill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/>
    </xf>
    <xf numFmtId="0" fontId="24" fillId="0" borderId="1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6" fillId="0" borderId="14" xfId="83" applyNumberFormat="1" applyFont="1" applyBorder="1" applyAlignment="1">
      <alignment horizontal="left" wrapText="1"/>
    </xf>
    <xf numFmtId="3" fontId="26" fillId="0" borderId="16" xfId="83" applyNumberFormat="1" applyFont="1" applyBorder="1" applyAlignment="1">
      <alignment horizontal="left" wrapText="1"/>
    </xf>
    <xf numFmtId="3" fontId="26" fillId="0" borderId="17" xfId="83" applyNumberFormat="1" applyFont="1" applyBorder="1" applyAlignment="1">
      <alignment horizontal="left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2" xfId="0" applyFont="1" applyFill="1" applyBorder="1" applyAlignment="1">
      <alignment horizontal="center"/>
    </xf>
    <xf numFmtId="0" fontId="24" fillId="0" borderId="0" xfId="87" applyFont="1" applyBorder="1" applyAlignment="1">
      <alignment horizontal="center" wrapText="1"/>
    </xf>
    <xf numFmtId="0" fontId="25" fillId="0" borderId="0" xfId="88" applyFont="1" applyAlignment="1">
      <alignment horizontal="center" vertical="center"/>
    </xf>
    <xf numFmtId="0" fontId="24" fillId="0" borderId="0" xfId="90" applyFont="1" applyBorder="1" applyAlignment="1">
      <alignment horizontal="center"/>
    </xf>
    <xf numFmtId="0" fontId="24" fillId="0" borderId="19" xfId="91" applyFont="1" applyBorder="1" applyAlignment="1">
      <alignment horizontal="center" wrapText="1"/>
    </xf>
    <xf numFmtId="0" fontId="24" fillId="0" borderId="23" xfId="91" applyFont="1" applyBorder="1" applyAlignment="1">
      <alignment horizontal="center" wrapText="1"/>
    </xf>
    <xf numFmtId="0" fontId="25" fillId="0" borderId="0" xfId="92" applyFont="1" applyAlignment="1">
      <alignment horizontal="center" vertical="center" wrapText="1"/>
    </xf>
    <xf numFmtId="0" fontId="25" fillId="0" borderId="28" xfId="92" applyFont="1" applyFill="1" applyBorder="1" applyAlignment="1"/>
    <xf numFmtId="0" fontId="24" fillId="0" borderId="0" xfId="92" applyFont="1" applyFill="1" applyBorder="1" applyAlignment="1">
      <alignment horizontal="center"/>
    </xf>
    <xf numFmtId="0" fontId="24" fillId="0" borderId="18" xfId="92" applyFont="1" applyBorder="1" applyAlignment="1">
      <alignment horizontal="center"/>
    </xf>
    <xf numFmtId="0" fontId="24" fillId="0" borderId="0" xfId="48" applyFont="1" applyAlignment="1">
      <alignment horizontal="center" wrapText="1"/>
    </xf>
  </cellXfs>
  <cellStyles count="9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2. évi költségvetés I. módosítás VÉGLEGES" xfId="87"/>
    <cellStyle name="Normál_2013 évi költségvetéshez 2013.02.19." xfId="90"/>
    <cellStyle name="Normál_2013 évi költségvetéshez 2013.02.19._2014 évi költségvetés Tündi táblák" xfId="92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ál_2013. évi költségvetés II. forduló testületi előterjesztés2." xfId="88"/>
    <cellStyle name="Normál_4. sz. melléklet" xfId="89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 2" xfId="93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rmál_Munka4_2013 évi költségvetéshez 2013.02.19." xfId="91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incst&#225;r\LACZKA%20M&#193;RIA\V&#225;szoly%202017%20I.%20m&#243;dos&#237;t&#225;s\V&#225;szoly%202017_&#233;vi_I.m&#243;dos&#237;t&#225;s%20rendelet%20tervezethe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sso_erika\Desktop\P&#233;csely%20el&#337;ir&#225;nyzat\2017\eredeti\P&#233;csely%20K&#246;zs&#233;g%20&#214;nkorm&#225;nyzata%20....2017%20(....)%20rendel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 refreshError="1"/>
      <sheetData sheetId="1" refreshError="1">
        <row r="5">
          <cell r="B5">
            <v>21955111</v>
          </cell>
        </row>
        <row r="11">
          <cell r="B11">
            <v>0</v>
          </cell>
        </row>
      </sheetData>
      <sheetData sheetId="2" refreshError="1">
        <row r="20">
          <cell r="B20">
            <v>75000000</v>
          </cell>
        </row>
        <row r="70">
          <cell r="B70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4">
          <cell r="B4">
            <v>24270000</v>
          </cell>
        </row>
        <row r="27">
          <cell r="B27">
            <v>0</v>
          </cell>
        </row>
      </sheetData>
      <sheetData sheetId="7" refreshError="1">
        <row r="6">
          <cell r="B6">
            <v>21955111</v>
          </cell>
        </row>
        <row r="9">
          <cell r="B9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"/>
      <sheetName val="2.sz.tábla"/>
      <sheetName val="2a. tábla"/>
      <sheetName val="3.tábla"/>
      <sheetName val="4. sz. tábla"/>
      <sheetName val="5.sz.tábla "/>
      <sheetName val="6. sz. tábla "/>
      <sheetName val="7. sz. tábla"/>
      <sheetName val="8. sz. tábla "/>
      <sheetName val="9. sz. stabilitási tv "/>
      <sheetName val="10. sz. tábla"/>
      <sheetName val="11. tábla"/>
      <sheetName val="12. sz. EU projektek"/>
      <sheetName val="13.tábla"/>
      <sheetName val="14. tábla"/>
      <sheetName val="Munka1"/>
    </sheetNames>
    <sheetDataSet>
      <sheetData sheetId="0" refreshError="1">
        <row r="5">
          <cell r="D5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J36"/>
  <sheetViews>
    <sheetView tabSelected="1" view="pageLayout" topLeftCell="A3" zoomScaleNormal="75" zoomScaleSheetLayoutView="89" workbookViewId="0">
      <selection activeCell="A3" sqref="A3:D3"/>
    </sheetView>
  </sheetViews>
  <sheetFormatPr defaultColWidth="8.5703125" defaultRowHeight="15.75" x14ac:dyDescent="0.25"/>
  <cols>
    <col min="1" max="1" width="40.42578125" style="12" customWidth="1"/>
    <col min="2" max="2" width="17.28515625" style="2" customWidth="1"/>
    <col min="3" max="3" width="19.28515625" style="2" customWidth="1"/>
    <col min="4" max="4" width="17.85546875" style="2" customWidth="1"/>
    <col min="5" max="5" width="10.140625" style="2" bestFit="1" customWidth="1"/>
    <col min="6" max="6" width="12.42578125" style="2" bestFit="1" customWidth="1"/>
    <col min="7" max="16384" width="8.5703125" style="2"/>
  </cols>
  <sheetData>
    <row r="1" spans="1:6" hidden="1" x14ac:dyDescent="0.25">
      <c r="A1" s="1"/>
    </row>
    <row r="2" spans="1:6" hidden="1" x14ac:dyDescent="0.25">
      <c r="A2" s="1"/>
    </row>
    <row r="3" spans="1:6" ht="45" customHeight="1" x14ac:dyDescent="0.25">
      <c r="A3" s="372" t="s">
        <v>134</v>
      </c>
      <c r="B3" s="372"/>
      <c r="C3" s="372"/>
      <c r="D3" s="372"/>
    </row>
    <row r="4" spans="1:6" s="7" customFormat="1" ht="56.25" customHeight="1" x14ac:dyDescent="0.2">
      <c r="A4" s="13" t="s">
        <v>89</v>
      </c>
      <c r="B4" s="13" t="s">
        <v>490</v>
      </c>
      <c r="C4" s="13" t="s">
        <v>491</v>
      </c>
      <c r="D4" s="13" t="s">
        <v>492</v>
      </c>
    </row>
    <row r="5" spans="1:6" ht="31.5" x14ac:dyDescent="0.25">
      <c r="A5" s="153" t="s">
        <v>3</v>
      </c>
      <c r="B5" s="4">
        <f>'2.sz.tábla'!B5</f>
        <v>30950659</v>
      </c>
      <c r="C5" s="4">
        <f>'2.sz.tábla'!C5</f>
        <v>31574844</v>
      </c>
      <c r="D5" s="4">
        <f>'2.sz.tábla'!D5</f>
        <v>624185</v>
      </c>
    </row>
    <row r="6" spans="1:6" ht="31.5" x14ac:dyDescent="0.25">
      <c r="A6" s="153" t="s">
        <v>4</v>
      </c>
      <c r="B6" s="4">
        <f>'2.sz.tábla'!B20</f>
        <v>9000000</v>
      </c>
      <c r="C6" s="4">
        <f>'2.sz.tábla'!C20</f>
        <v>9000000</v>
      </c>
      <c r="D6" s="4">
        <f>'2.sz.tábla'!D20</f>
        <v>0</v>
      </c>
    </row>
    <row r="7" spans="1:6" ht="21.75" customHeight="1" x14ac:dyDescent="0.25">
      <c r="A7" s="153" t="s">
        <v>5</v>
      </c>
      <c r="B7" s="4">
        <f>'2.sz.tábla'!B27</f>
        <v>11620000</v>
      </c>
      <c r="C7" s="4">
        <f>'2.sz.tábla'!C27</f>
        <v>9620000</v>
      </c>
      <c r="D7" s="4">
        <f>'2.sz.tábla'!D27</f>
        <v>-2000000</v>
      </c>
    </row>
    <row r="8" spans="1:6" ht="22.5" customHeight="1" x14ac:dyDescent="0.25">
      <c r="A8" s="153" t="s">
        <v>6</v>
      </c>
      <c r="B8" s="4">
        <f>'2.sz.tábla'!B40</f>
        <v>16273000</v>
      </c>
      <c r="C8" s="4">
        <f>'2.sz.tábla'!C40</f>
        <v>16273000</v>
      </c>
      <c r="D8" s="4">
        <f>'2.sz.tábla'!D40</f>
        <v>0</v>
      </c>
    </row>
    <row r="9" spans="1:6" ht="24" customHeight="1" x14ac:dyDescent="0.25">
      <c r="A9" s="153" t="s">
        <v>7</v>
      </c>
      <c r="B9" s="4">
        <f>'2.sz.tábla'!B52</f>
        <v>46267000</v>
      </c>
      <c r="C9" s="4">
        <f>'2.sz.tábla'!C52</f>
        <v>46267000</v>
      </c>
      <c r="D9" s="4">
        <f>'2.sz.tábla'!D52</f>
        <v>0</v>
      </c>
    </row>
    <row r="10" spans="1:6" ht="27" customHeight="1" x14ac:dyDescent="0.25">
      <c r="A10" s="154" t="s">
        <v>8</v>
      </c>
      <c r="B10" s="4">
        <f>'2.sz.tábla'!B57</f>
        <v>0</v>
      </c>
      <c r="C10" s="4">
        <f>'2.sz.tábla'!C57</f>
        <v>0</v>
      </c>
      <c r="D10" s="4">
        <f>'2.sz.tábla'!D57</f>
        <v>0</v>
      </c>
      <c r="F10" s="31"/>
    </row>
    <row r="11" spans="1:6" ht="24" customHeight="1" x14ac:dyDescent="0.25">
      <c r="A11" s="154" t="s">
        <v>9</v>
      </c>
      <c r="B11" s="4">
        <f>'2.sz.tábla'!B61</f>
        <v>0</v>
      </c>
      <c r="C11" s="4">
        <f>'2.sz.tábla'!C61</f>
        <v>0</v>
      </c>
      <c r="D11" s="4">
        <f>'2.sz.tábla'!D61</f>
        <v>0</v>
      </c>
    </row>
    <row r="12" spans="1:6" s="8" customFormat="1" ht="24" customHeight="1" x14ac:dyDescent="0.25">
      <c r="A12" s="155" t="s">
        <v>10</v>
      </c>
      <c r="B12" s="6">
        <f>SUM(B5:B11)</f>
        <v>114110659</v>
      </c>
      <c r="C12" s="6">
        <f t="shared" ref="C12" si="0">SUM(C5:C11)</f>
        <v>112734844</v>
      </c>
      <c r="D12" s="6">
        <f>SUM(D5:D11)</f>
        <v>-1375815</v>
      </c>
    </row>
    <row r="13" spans="1:6" ht="31.5" x14ac:dyDescent="0.25">
      <c r="A13" s="153" t="s">
        <v>93</v>
      </c>
      <c r="B13" s="4">
        <f>'2.sz.tábla'!B66</f>
        <v>28257121</v>
      </c>
      <c r="C13" s="4">
        <f>'2.sz.tábla'!C66</f>
        <v>36909901</v>
      </c>
      <c r="D13" s="4">
        <f>'2.sz.tábla'!D66</f>
        <v>8652780</v>
      </c>
    </row>
    <row r="14" spans="1:6" ht="48.75" customHeight="1" x14ac:dyDescent="0.25">
      <c r="A14" s="153" t="s">
        <v>12</v>
      </c>
      <c r="B14" s="4">
        <f>'2.sz.tábla'!B69</f>
        <v>0</v>
      </c>
      <c r="C14" s="4">
        <f>'2.sz.tábla'!C69</f>
        <v>167312</v>
      </c>
      <c r="D14" s="4">
        <f>'2.sz.tábla'!D69</f>
        <v>167312</v>
      </c>
    </row>
    <row r="15" spans="1:6" s="8" customFormat="1" ht="22.5" customHeight="1" x14ac:dyDescent="0.25">
      <c r="A15" s="154" t="s">
        <v>11</v>
      </c>
      <c r="B15" s="84">
        <f>B13+B14</f>
        <v>28257121</v>
      </c>
      <c r="C15" s="84">
        <f t="shared" ref="C15" si="1">C13+C14</f>
        <v>37077213</v>
      </c>
      <c r="D15" s="84">
        <f>D13+D14</f>
        <v>8820092</v>
      </c>
    </row>
    <row r="16" spans="1:6" s="8" customFormat="1" ht="18" customHeight="1" x14ac:dyDescent="0.25">
      <c r="A16" s="156" t="s">
        <v>13</v>
      </c>
      <c r="B16" s="5">
        <f>B12+B15</f>
        <v>142367780</v>
      </c>
      <c r="C16" s="5">
        <f>C12+C15</f>
        <v>149812057</v>
      </c>
      <c r="D16" s="5">
        <f>D12+D15</f>
        <v>7444277</v>
      </c>
      <c r="F16" s="30"/>
    </row>
    <row r="17" spans="1:10" s="8" customFormat="1" ht="14.25" customHeight="1" x14ac:dyDescent="0.25">
      <c r="A17" s="156"/>
      <c r="B17" s="4"/>
      <c r="C17" s="157"/>
      <c r="D17" s="4"/>
      <c r="E17" s="9"/>
      <c r="F17" s="9"/>
      <c r="G17" s="9"/>
      <c r="H17" s="9"/>
      <c r="I17" s="9"/>
      <c r="J17" s="9"/>
    </row>
    <row r="18" spans="1:10" s="11" customFormat="1" ht="20.100000000000001" customHeight="1" x14ac:dyDescent="0.25">
      <c r="A18" s="155" t="s">
        <v>14</v>
      </c>
      <c r="B18" s="6">
        <f>B19</f>
        <v>59941693</v>
      </c>
      <c r="C18" s="6">
        <f t="shared" ref="C18" si="2">C19</f>
        <v>61307413</v>
      </c>
      <c r="D18" s="6">
        <f>D19</f>
        <v>1365720</v>
      </c>
      <c r="E18" s="10"/>
      <c r="F18" s="10"/>
      <c r="G18" s="10"/>
      <c r="H18" s="10"/>
      <c r="I18" s="10"/>
      <c r="J18" s="10"/>
    </row>
    <row r="19" spans="1:10" ht="20.25" customHeight="1" x14ac:dyDescent="0.25">
      <c r="A19" s="153" t="s">
        <v>118</v>
      </c>
      <c r="B19" s="4">
        <f>'3.sz.tábla '!B39</f>
        <v>59941693</v>
      </c>
      <c r="C19" s="4">
        <f>'3.sz.tábla '!C39</f>
        <v>61307413</v>
      </c>
      <c r="D19" s="4">
        <f>'3.sz.tábla '!D39</f>
        <v>1365720</v>
      </c>
    </row>
    <row r="20" spans="1:10" s="8" customFormat="1" ht="20.100000000000001" customHeight="1" x14ac:dyDescent="0.25">
      <c r="A20" s="155" t="s">
        <v>15</v>
      </c>
      <c r="B20" s="3">
        <f>SUM(B21:B23)</f>
        <v>38106122</v>
      </c>
      <c r="C20" s="3">
        <f t="shared" ref="C20" si="3">SUM(C21:C23)</f>
        <v>38614122</v>
      </c>
      <c r="D20" s="3">
        <f>SUM(D21:D23)</f>
        <v>508000</v>
      </c>
    </row>
    <row r="21" spans="1:10" ht="20.100000000000001" customHeight="1" x14ac:dyDescent="0.25">
      <c r="A21" s="153" t="s">
        <v>87</v>
      </c>
      <c r="B21" s="4">
        <f>'5. sz. tábla'!B3</f>
        <v>25899886</v>
      </c>
      <c r="C21" s="4">
        <f>'5. sz. tábla'!C3</f>
        <v>26407886</v>
      </c>
      <c r="D21" s="4">
        <f>'5. sz. tábla'!D3</f>
        <v>508000</v>
      </c>
    </row>
    <row r="22" spans="1:10" s="8" customFormat="1" ht="20.100000000000001" customHeight="1" x14ac:dyDescent="0.25">
      <c r="A22" s="153" t="s">
        <v>88</v>
      </c>
      <c r="B22" s="4">
        <f>'5. sz. tábla'!B19</f>
        <v>12172365</v>
      </c>
      <c r="C22" s="4">
        <f>'5. sz. tábla'!C19</f>
        <v>12172365</v>
      </c>
      <c r="D22" s="4">
        <f>'5. sz. tábla'!D19</f>
        <v>0</v>
      </c>
    </row>
    <row r="23" spans="1:10" ht="20.100000000000001" customHeight="1" x14ac:dyDescent="0.25">
      <c r="A23" s="153" t="s">
        <v>117</v>
      </c>
      <c r="B23" s="4">
        <f>'5. sz. tábla'!B23</f>
        <v>33871</v>
      </c>
      <c r="C23" s="4">
        <f>'5. sz. tábla'!C23</f>
        <v>33871</v>
      </c>
      <c r="D23" s="4">
        <f>'5. sz. tábla'!D23</f>
        <v>0</v>
      </c>
    </row>
    <row r="24" spans="1:10" ht="12.75" customHeight="1" x14ac:dyDescent="0.25">
      <c r="A24" s="155"/>
      <c r="B24" s="4"/>
      <c r="C24" s="158"/>
      <c r="D24" s="4"/>
    </row>
    <row r="25" spans="1:10" s="8" customFormat="1" ht="20.100000000000001" customHeight="1" x14ac:dyDescent="0.25">
      <c r="A25" s="155" t="s">
        <v>16</v>
      </c>
      <c r="B25" s="3">
        <f>B26+B27</f>
        <v>43422804</v>
      </c>
      <c r="C25" s="3">
        <f>C26+C27</f>
        <v>48826049</v>
      </c>
      <c r="D25" s="3">
        <f>D26</f>
        <v>5403245</v>
      </c>
      <c r="F25" s="31"/>
    </row>
    <row r="26" spans="1:10" s="8" customFormat="1" ht="20.100000000000001" customHeight="1" x14ac:dyDescent="0.25">
      <c r="A26" s="153" t="s">
        <v>17</v>
      </c>
      <c r="B26" s="4">
        <v>43422804</v>
      </c>
      <c r="C26" s="4">
        <f>43422804+8652780-2000000-527320-198244+162987-178958-508000</f>
        <v>48826049</v>
      </c>
      <c r="D26" s="4">
        <f>C26-B26</f>
        <v>5403245</v>
      </c>
      <c r="F26" s="2"/>
    </row>
    <row r="27" spans="1:10" s="67" customFormat="1" ht="20.100000000000001" customHeight="1" x14ac:dyDescent="0.25">
      <c r="A27" s="159" t="s">
        <v>493</v>
      </c>
      <c r="B27" s="54">
        <v>0</v>
      </c>
      <c r="C27" s="4">
        <v>0</v>
      </c>
      <c r="D27" s="4">
        <v>0</v>
      </c>
    </row>
    <row r="28" spans="1:10" s="67" customFormat="1" ht="23.25" customHeight="1" x14ac:dyDescent="0.25">
      <c r="A28" s="160" t="s">
        <v>19</v>
      </c>
      <c r="B28" s="55">
        <f>SUM(B25,B20,B18)</f>
        <v>141470619</v>
      </c>
      <c r="C28" s="55">
        <f>SUM(C25,C20,C18)</f>
        <v>148747584</v>
      </c>
      <c r="D28" s="55">
        <f>SUM(D25,D20,D18)</f>
        <v>7276965</v>
      </c>
      <c r="F28" s="68"/>
    </row>
    <row r="29" spans="1:10" ht="20.100000000000001" customHeight="1" x14ac:dyDescent="0.25">
      <c r="A29" s="153" t="s">
        <v>20</v>
      </c>
      <c r="B29" s="4">
        <f>'5. sz. tábla'!B27</f>
        <v>0</v>
      </c>
      <c r="C29" s="4">
        <f>'5. sz. tábla'!C27</f>
        <v>0</v>
      </c>
      <c r="D29" s="4">
        <v>0</v>
      </c>
      <c r="F29" s="31"/>
    </row>
    <row r="30" spans="1:10" ht="22.5" customHeight="1" x14ac:dyDescent="0.25">
      <c r="A30" s="128" t="s">
        <v>83</v>
      </c>
      <c r="B30" s="4">
        <f>'5. sz. tábla'!B28</f>
        <v>0</v>
      </c>
      <c r="C30" s="4">
        <f>'5. sz. tábla'!C28</f>
        <v>0</v>
      </c>
      <c r="D30" s="4">
        <v>0</v>
      </c>
    </row>
    <row r="31" spans="1:10" ht="30" customHeight="1" x14ac:dyDescent="0.25">
      <c r="A31" s="153" t="s">
        <v>97</v>
      </c>
      <c r="B31" s="4">
        <f>'5. sz. tábla'!B29</f>
        <v>897161</v>
      </c>
      <c r="C31" s="4">
        <f>'5. sz. tábla'!C29</f>
        <v>1064473</v>
      </c>
      <c r="D31" s="4">
        <f>C31-B31</f>
        <v>167312</v>
      </c>
    </row>
    <row r="32" spans="1:10" s="8" customFormat="1" ht="21.75" customHeight="1" x14ac:dyDescent="0.25">
      <c r="A32" s="155" t="s">
        <v>21</v>
      </c>
      <c r="B32" s="3">
        <f t="shared" ref="B32" si="4">SUM(B29:B31)</f>
        <v>897161</v>
      </c>
      <c r="C32" s="3">
        <f t="shared" ref="C32:D32" si="5">SUM(C29:C31)</f>
        <v>1064473</v>
      </c>
      <c r="D32" s="3">
        <f t="shared" si="5"/>
        <v>167312</v>
      </c>
    </row>
    <row r="33" spans="1:5" s="8" customFormat="1" ht="20.100000000000001" customHeight="1" x14ac:dyDescent="0.25">
      <c r="A33" s="156" t="s">
        <v>22</v>
      </c>
      <c r="B33" s="5">
        <f>B28+B32</f>
        <v>142367780</v>
      </c>
      <c r="C33" s="5">
        <f>C28+C32</f>
        <v>149812057</v>
      </c>
      <c r="D33" s="5">
        <f>C33-B33</f>
        <v>7444277</v>
      </c>
      <c r="E33" s="30"/>
    </row>
    <row r="34" spans="1:5" x14ac:dyDescent="0.25">
      <c r="A34" s="161"/>
      <c r="B34" s="4">
        <f>B16-B33</f>
        <v>0</v>
      </c>
      <c r="C34" s="4">
        <f>C16-C33</f>
        <v>0</v>
      </c>
      <c r="D34" s="4">
        <f>D16-D33</f>
        <v>0</v>
      </c>
    </row>
    <row r="35" spans="1:5" x14ac:dyDescent="0.25">
      <c r="A35" s="161"/>
      <c r="B35" s="4"/>
      <c r="C35" s="158"/>
      <c r="D35" s="4"/>
      <c r="E35" s="31"/>
    </row>
    <row r="36" spans="1:5" x14ac:dyDescent="0.25">
      <c r="A36" s="161"/>
      <c r="B36" s="4"/>
      <c r="C36" s="158"/>
      <c r="D36" s="158"/>
    </row>
  </sheetData>
  <sheetProtection selectLockedCells="1" selectUnlockedCells="1"/>
  <mergeCells count="1">
    <mergeCell ref="A3:D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Roman,Normál"&amp;12 1. melléklet
Az önkormányzat 2020. évi költségvetéséről szóló 3/2020. (II. 11.)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Layout" zoomScaleNormal="100" workbookViewId="0">
      <selection activeCell="A4" sqref="A4:E4"/>
    </sheetView>
  </sheetViews>
  <sheetFormatPr defaultRowHeight="15" x14ac:dyDescent="0.2"/>
  <cols>
    <col min="1" max="1" width="53.140625" style="301" customWidth="1"/>
    <col min="2" max="5" width="11.28515625" style="300" bestFit="1" customWidth="1"/>
    <col min="6" max="6" width="18" style="300" customWidth="1"/>
    <col min="7" max="255" width="9.140625" style="300"/>
    <col min="256" max="256" width="60.85546875" style="300" customWidth="1"/>
    <col min="257" max="257" width="13.42578125" style="300" customWidth="1"/>
    <col min="258" max="258" width="12.140625" style="300" customWidth="1"/>
    <col min="259" max="259" width="11.140625" style="300" customWidth="1"/>
    <col min="260" max="260" width="11.28515625" style="300" customWidth="1"/>
    <col min="261" max="261" width="12.28515625" style="300" customWidth="1"/>
    <col min="262" max="262" width="18" style="300" customWidth="1"/>
    <col min="263" max="511" width="9.140625" style="300"/>
    <col min="512" max="512" width="60.85546875" style="300" customWidth="1"/>
    <col min="513" max="513" width="13.42578125" style="300" customWidth="1"/>
    <col min="514" max="514" width="12.140625" style="300" customWidth="1"/>
    <col min="515" max="515" width="11.140625" style="300" customWidth="1"/>
    <col min="516" max="516" width="11.28515625" style="300" customWidth="1"/>
    <col min="517" max="517" width="12.28515625" style="300" customWidth="1"/>
    <col min="518" max="518" width="18" style="300" customWidth="1"/>
    <col min="519" max="767" width="9.140625" style="300"/>
    <col min="768" max="768" width="60.85546875" style="300" customWidth="1"/>
    <col min="769" max="769" width="13.42578125" style="300" customWidth="1"/>
    <col min="770" max="770" width="12.140625" style="300" customWidth="1"/>
    <col min="771" max="771" width="11.140625" style="300" customWidth="1"/>
    <col min="772" max="772" width="11.28515625" style="300" customWidth="1"/>
    <col min="773" max="773" width="12.28515625" style="300" customWidth="1"/>
    <col min="774" max="774" width="18" style="300" customWidth="1"/>
    <col min="775" max="1023" width="9.140625" style="300"/>
    <col min="1024" max="1024" width="60.85546875" style="300" customWidth="1"/>
    <col min="1025" max="1025" width="13.42578125" style="300" customWidth="1"/>
    <col min="1026" max="1026" width="12.140625" style="300" customWidth="1"/>
    <col min="1027" max="1027" width="11.140625" style="300" customWidth="1"/>
    <col min="1028" max="1028" width="11.28515625" style="300" customWidth="1"/>
    <col min="1029" max="1029" width="12.28515625" style="300" customWidth="1"/>
    <col min="1030" max="1030" width="18" style="300" customWidth="1"/>
    <col min="1031" max="1279" width="9.140625" style="300"/>
    <col min="1280" max="1280" width="60.85546875" style="300" customWidth="1"/>
    <col min="1281" max="1281" width="13.42578125" style="300" customWidth="1"/>
    <col min="1282" max="1282" width="12.140625" style="300" customWidth="1"/>
    <col min="1283" max="1283" width="11.140625" style="300" customWidth="1"/>
    <col min="1284" max="1284" width="11.28515625" style="300" customWidth="1"/>
    <col min="1285" max="1285" width="12.28515625" style="300" customWidth="1"/>
    <col min="1286" max="1286" width="18" style="300" customWidth="1"/>
    <col min="1287" max="1535" width="9.140625" style="300"/>
    <col min="1536" max="1536" width="60.85546875" style="300" customWidth="1"/>
    <col min="1537" max="1537" width="13.42578125" style="300" customWidth="1"/>
    <col min="1538" max="1538" width="12.140625" style="300" customWidth="1"/>
    <col min="1539" max="1539" width="11.140625" style="300" customWidth="1"/>
    <col min="1540" max="1540" width="11.28515625" style="300" customWidth="1"/>
    <col min="1541" max="1541" width="12.28515625" style="300" customWidth="1"/>
    <col min="1542" max="1542" width="18" style="300" customWidth="1"/>
    <col min="1543" max="1791" width="9.140625" style="300"/>
    <col min="1792" max="1792" width="60.85546875" style="300" customWidth="1"/>
    <col min="1793" max="1793" width="13.42578125" style="300" customWidth="1"/>
    <col min="1794" max="1794" width="12.140625" style="300" customWidth="1"/>
    <col min="1795" max="1795" width="11.140625" style="300" customWidth="1"/>
    <col min="1796" max="1796" width="11.28515625" style="300" customWidth="1"/>
    <col min="1797" max="1797" width="12.28515625" style="300" customWidth="1"/>
    <col min="1798" max="1798" width="18" style="300" customWidth="1"/>
    <col min="1799" max="2047" width="9.140625" style="300"/>
    <col min="2048" max="2048" width="60.85546875" style="300" customWidth="1"/>
    <col min="2049" max="2049" width="13.42578125" style="300" customWidth="1"/>
    <col min="2050" max="2050" width="12.140625" style="300" customWidth="1"/>
    <col min="2051" max="2051" width="11.140625" style="300" customWidth="1"/>
    <col min="2052" max="2052" width="11.28515625" style="300" customWidth="1"/>
    <col min="2053" max="2053" width="12.28515625" style="300" customWidth="1"/>
    <col min="2054" max="2054" width="18" style="300" customWidth="1"/>
    <col min="2055" max="2303" width="9.140625" style="300"/>
    <col min="2304" max="2304" width="60.85546875" style="300" customWidth="1"/>
    <col min="2305" max="2305" width="13.42578125" style="300" customWidth="1"/>
    <col min="2306" max="2306" width="12.140625" style="300" customWidth="1"/>
    <col min="2307" max="2307" width="11.140625" style="300" customWidth="1"/>
    <col min="2308" max="2308" width="11.28515625" style="300" customWidth="1"/>
    <col min="2309" max="2309" width="12.28515625" style="300" customWidth="1"/>
    <col min="2310" max="2310" width="18" style="300" customWidth="1"/>
    <col min="2311" max="2559" width="9.140625" style="300"/>
    <col min="2560" max="2560" width="60.85546875" style="300" customWidth="1"/>
    <col min="2561" max="2561" width="13.42578125" style="300" customWidth="1"/>
    <col min="2562" max="2562" width="12.140625" style="300" customWidth="1"/>
    <col min="2563" max="2563" width="11.140625" style="300" customWidth="1"/>
    <col min="2564" max="2564" width="11.28515625" style="300" customWidth="1"/>
    <col min="2565" max="2565" width="12.28515625" style="300" customWidth="1"/>
    <col min="2566" max="2566" width="18" style="300" customWidth="1"/>
    <col min="2567" max="2815" width="9.140625" style="300"/>
    <col min="2816" max="2816" width="60.85546875" style="300" customWidth="1"/>
    <col min="2817" max="2817" width="13.42578125" style="300" customWidth="1"/>
    <col min="2818" max="2818" width="12.140625" style="300" customWidth="1"/>
    <col min="2819" max="2819" width="11.140625" style="300" customWidth="1"/>
    <col min="2820" max="2820" width="11.28515625" style="300" customWidth="1"/>
    <col min="2821" max="2821" width="12.28515625" style="300" customWidth="1"/>
    <col min="2822" max="2822" width="18" style="300" customWidth="1"/>
    <col min="2823" max="3071" width="9.140625" style="300"/>
    <col min="3072" max="3072" width="60.85546875" style="300" customWidth="1"/>
    <col min="3073" max="3073" width="13.42578125" style="300" customWidth="1"/>
    <col min="3074" max="3074" width="12.140625" style="300" customWidth="1"/>
    <col min="3075" max="3075" width="11.140625" style="300" customWidth="1"/>
    <col min="3076" max="3076" width="11.28515625" style="300" customWidth="1"/>
    <col min="3077" max="3077" width="12.28515625" style="300" customWidth="1"/>
    <col min="3078" max="3078" width="18" style="300" customWidth="1"/>
    <col min="3079" max="3327" width="9.140625" style="300"/>
    <col min="3328" max="3328" width="60.85546875" style="300" customWidth="1"/>
    <col min="3329" max="3329" width="13.42578125" style="300" customWidth="1"/>
    <col min="3330" max="3330" width="12.140625" style="300" customWidth="1"/>
    <col min="3331" max="3331" width="11.140625" style="300" customWidth="1"/>
    <col min="3332" max="3332" width="11.28515625" style="300" customWidth="1"/>
    <col min="3333" max="3333" width="12.28515625" style="300" customWidth="1"/>
    <col min="3334" max="3334" width="18" style="300" customWidth="1"/>
    <col min="3335" max="3583" width="9.140625" style="300"/>
    <col min="3584" max="3584" width="60.85546875" style="300" customWidth="1"/>
    <col min="3585" max="3585" width="13.42578125" style="300" customWidth="1"/>
    <col min="3586" max="3586" width="12.140625" style="300" customWidth="1"/>
    <col min="3587" max="3587" width="11.140625" style="300" customWidth="1"/>
    <col min="3588" max="3588" width="11.28515625" style="300" customWidth="1"/>
    <col min="3589" max="3589" width="12.28515625" style="300" customWidth="1"/>
    <col min="3590" max="3590" width="18" style="300" customWidth="1"/>
    <col min="3591" max="3839" width="9.140625" style="300"/>
    <col min="3840" max="3840" width="60.85546875" style="300" customWidth="1"/>
    <col min="3841" max="3841" width="13.42578125" style="300" customWidth="1"/>
    <col min="3842" max="3842" width="12.140625" style="300" customWidth="1"/>
    <col min="3843" max="3843" width="11.140625" style="300" customWidth="1"/>
    <col min="3844" max="3844" width="11.28515625" style="300" customWidth="1"/>
    <col min="3845" max="3845" width="12.28515625" style="300" customWidth="1"/>
    <col min="3846" max="3846" width="18" style="300" customWidth="1"/>
    <col min="3847" max="4095" width="9.140625" style="300"/>
    <col min="4096" max="4096" width="60.85546875" style="300" customWidth="1"/>
    <col min="4097" max="4097" width="13.42578125" style="300" customWidth="1"/>
    <col min="4098" max="4098" width="12.140625" style="300" customWidth="1"/>
    <col min="4099" max="4099" width="11.140625" style="300" customWidth="1"/>
    <col min="4100" max="4100" width="11.28515625" style="300" customWidth="1"/>
    <col min="4101" max="4101" width="12.28515625" style="300" customWidth="1"/>
    <col min="4102" max="4102" width="18" style="300" customWidth="1"/>
    <col min="4103" max="4351" width="9.140625" style="300"/>
    <col min="4352" max="4352" width="60.85546875" style="300" customWidth="1"/>
    <col min="4353" max="4353" width="13.42578125" style="300" customWidth="1"/>
    <col min="4354" max="4354" width="12.140625" style="300" customWidth="1"/>
    <col min="4355" max="4355" width="11.140625" style="300" customWidth="1"/>
    <col min="4356" max="4356" width="11.28515625" style="300" customWidth="1"/>
    <col min="4357" max="4357" width="12.28515625" style="300" customWidth="1"/>
    <col min="4358" max="4358" width="18" style="300" customWidth="1"/>
    <col min="4359" max="4607" width="9.140625" style="300"/>
    <col min="4608" max="4608" width="60.85546875" style="300" customWidth="1"/>
    <col min="4609" max="4609" width="13.42578125" style="300" customWidth="1"/>
    <col min="4610" max="4610" width="12.140625" style="300" customWidth="1"/>
    <col min="4611" max="4611" width="11.140625" style="300" customWidth="1"/>
    <col min="4612" max="4612" width="11.28515625" style="300" customWidth="1"/>
    <col min="4613" max="4613" width="12.28515625" style="300" customWidth="1"/>
    <col min="4614" max="4614" width="18" style="300" customWidth="1"/>
    <col min="4615" max="4863" width="9.140625" style="300"/>
    <col min="4864" max="4864" width="60.85546875" style="300" customWidth="1"/>
    <col min="4865" max="4865" width="13.42578125" style="300" customWidth="1"/>
    <col min="4866" max="4866" width="12.140625" style="300" customWidth="1"/>
    <col min="4867" max="4867" width="11.140625" style="300" customWidth="1"/>
    <col min="4868" max="4868" width="11.28515625" style="300" customWidth="1"/>
    <col min="4869" max="4869" width="12.28515625" style="300" customWidth="1"/>
    <col min="4870" max="4870" width="18" style="300" customWidth="1"/>
    <col min="4871" max="5119" width="9.140625" style="300"/>
    <col min="5120" max="5120" width="60.85546875" style="300" customWidth="1"/>
    <col min="5121" max="5121" width="13.42578125" style="300" customWidth="1"/>
    <col min="5122" max="5122" width="12.140625" style="300" customWidth="1"/>
    <col min="5123" max="5123" width="11.140625" style="300" customWidth="1"/>
    <col min="5124" max="5124" width="11.28515625" style="300" customWidth="1"/>
    <col min="5125" max="5125" width="12.28515625" style="300" customWidth="1"/>
    <col min="5126" max="5126" width="18" style="300" customWidth="1"/>
    <col min="5127" max="5375" width="9.140625" style="300"/>
    <col min="5376" max="5376" width="60.85546875" style="300" customWidth="1"/>
    <col min="5377" max="5377" width="13.42578125" style="300" customWidth="1"/>
    <col min="5378" max="5378" width="12.140625" style="300" customWidth="1"/>
    <col min="5379" max="5379" width="11.140625" style="300" customWidth="1"/>
    <col min="5380" max="5380" width="11.28515625" style="300" customWidth="1"/>
    <col min="5381" max="5381" width="12.28515625" style="300" customWidth="1"/>
    <col min="5382" max="5382" width="18" style="300" customWidth="1"/>
    <col min="5383" max="5631" width="9.140625" style="300"/>
    <col min="5632" max="5632" width="60.85546875" style="300" customWidth="1"/>
    <col min="5633" max="5633" width="13.42578125" style="300" customWidth="1"/>
    <col min="5634" max="5634" width="12.140625" style="300" customWidth="1"/>
    <col min="5635" max="5635" width="11.140625" style="300" customWidth="1"/>
    <col min="5636" max="5636" width="11.28515625" style="300" customWidth="1"/>
    <col min="5637" max="5637" width="12.28515625" style="300" customWidth="1"/>
    <col min="5638" max="5638" width="18" style="300" customWidth="1"/>
    <col min="5639" max="5887" width="9.140625" style="300"/>
    <col min="5888" max="5888" width="60.85546875" style="300" customWidth="1"/>
    <col min="5889" max="5889" width="13.42578125" style="300" customWidth="1"/>
    <col min="5890" max="5890" width="12.140625" style="300" customWidth="1"/>
    <col min="5891" max="5891" width="11.140625" style="300" customWidth="1"/>
    <col min="5892" max="5892" width="11.28515625" style="300" customWidth="1"/>
    <col min="5893" max="5893" width="12.28515625" style="300" customWidth="1"/>
    <col min="5894" max="5894" width="18" style="300" customWidth="1"/>
    <col min="5895" max="6143" width="9.140625" style="300"/>
    <col min="6144" max="6144" width="60.85546875" style="300" customWidth="1"/>
    <col min="6145" max="6145" width="13.42578125" style="300" customWidth="1"/>
    <col min="6146" max="6146" width="12.140625" style="300" customWidth="1"/>
    <col min="6147" max="6147" width="11.140625" style="300" customWidth="1"/>
    <col min="6148" max="6148" width="11.28515625" style="300" customWidth="1"/>
    <col min="6149" max="6149" width="12.28515625" style="300" customWidth="1"/>
    <col min="6150" max="6150" width="18" style="300" customWidth="1"/>
    <col min="6151" max="6399" width="9.140625" style="300"/>
    <col min="6400" max="6400" width="60.85546875" style="300" customWidth="1"/>
    <col min="6401" max="6401" width="13.42578125" style="300" customWidth="1"/>
    <col min="6402" max="6402" width="12.140625" style="300" customWidth="1"/>
    <col min="6403" max="6403" width="11.140625" style="300" customWidth="1"/>
    <col min="6404" max="6404" width="11.28515625" style="300" customWidth="1"/>
    <col min="6405" max="6405" width="12.28515625" style="300" customWidth="1"/>
    <col min="6406" max="6406" width="18" style="300" customWidth="1"/>
    <col min="6407" max="6655" width="9.140625" style="300"/>
    <col min="6656" max="6656" width="60.85546875" style="300" customWidth="1"/>
    <col min="6657" max="6657" width="13.42578125" style="300" customWidth="1"/>
    <col min="6658" max="6658" width="12.140625" style="300" customWidth="1"/>
    <col min="6659" max="6659" width="11.140625" style="300" customWidth="1"/>
    <col min="6660" max="6660" width="11.28515625" style="300" customWidth="1"/>
    <col min="6661" max="6661" width="12.28515625" style="300" customWidth="1"/>
    <col min="6662" max="6662" width="18" style="300" customWidth="1"/>
    <col min="6663" max="6911" width="9.140625" style="300"/>
    <col min="6912" max="6912" width="60.85546875" style="300" customWidth="1"/>
    <col min="6913" max="6913" width="13.42578125" style="300" customWidth="1"/>
    <col min="6914" max="6914" width="12.140625" style="300" customWidth="1"/>
    <col min="6915" max="6915" width="11.140625" style="300" customWidth="1"/>
    <col min="6916" max="6916" width="11.28515625" style="300" customWidth="1"/>
    <col min="6917" max="6917" width="12.28515625" style="300" customWidth="1"/>
    <col min="6918" max="6918" width="18" style="300" customWidth="1"/>
    <col min="6919" max="7167" width="9.140625" style="300"/>
    <col min="7168" max="7168" width="60.85546875" style="300" customWidth="1"/>
    <col min="7169" max="7169" width="13.42578125" style="300" customWidth="1"/>
    <col min="7170" max="7170" width="12.140625" style="300" customWidth="1"/>
    <col min="7171" max="7171" width="11.140625" style="300" customWidth="1"/>
    <col min="7172" max="7172" width="11.28515625" style="300" customWidth="1"/>
    <col min="7173" max="7173" width="12.28515625" style="300" customWidth="1"/>
    <col min="7174" max="7174" width="18" style="300" customWidth="1"/>
    <col min="7175" max="7423" width="9.140625" style="300"/>
    <col min="7424" max="7424" width="60.85546875" style="300" customWidth="1"/>
    <col min="7425" max="7425" width="13.42578125" style="300" customWidth="1"/>
    <col min="7426" max="7426" width="12.140625" style="300" customWidth="1"/>
    <col min="7427" max="7427" width="11.140625" style="300" customWidth="1"/>
    <col min="7428" max="7428" width="11.28515625" style="300" customWidth="1"/>
    <col min="7429" max="7429" width="12.28515625" style="300" customWidth="1"/>
    <col min="7430" max="7430" width="18" style="300" customWidth="1"/>
    <col min="7431" max="7679" width="9.140625" style="300"/>
    <col min="7680" max="7680" width="60.85546875" style="300" customWidth="1"/>
    <col min="7681" max="7681" width="13.42578125" style="300" customWidth="1"/>
    <col min="7682" max="7682" width="12.140625" style="300" customWidth="1"/>
    <col min="7683" max="7683" width="11.140625" style="300" customWidth="1"/>
    <col min="7684" max="7684" width="11.28515625" style="300" customWidth="1"/>
    <col min="7685" max="7685" width="12.28515625" style="300" customWidth="1"/>
    <col min="7686" max="7686" width="18" style="300" customWidth="1"/>
    <col min="7687" max="7935" width="9.140625" style="300"/>
    <col min="7936" max="7936" width="60.85546875" style="300" customWidth="1"/>
    <col min="7937" max="7937" width="13.42578125" style="300" customWidth="1"/>
    <col min="7938" max="7938" width="12.140625" style="300" customWidth="1"/>
    <col min="7939" max="7939" width="11.140625" style="300" customWidth="1"/>
    <col min="7940" max="7940" width="11.28515625" style="300" customWidth="1"/>
    <col min="7941" max="7941" width="12.28515625" style="300" customWidth="1"/>
    <col min="7942" max="7942" width="18" style="300" customWidth="1"/>
    <col min="7943" max="8191" width="9.140625" style="300"/>
    <col min="8192" max="8192" width="60.85546875" style="300" customWidth="1"/>
    <col min="8193" max="8193" width="13.42578125" style="300" customWidth="1"/>
    <col min="8194" max="8194" width="12.140625" style="300" customWidth="1"/>
    <col min="8195" max="8195" width="11.140625" style="300" customWidth="1"/>
    <col min="8196" max="8196" width="11.28515625" style="300" customWidth="1"/>
    <col min="8197" max="8197" width="12.28515625" style="300" customWidth="1"/>
    <col min="8198" max="8198" width="18" style="300" customWidth="1"/>
    <col min="8199" max="8447" width="9.140625" style="300"/>
    <col min="8448" max="8448" width="60.85546875" style="300" customWidth="1"/>
    <col min="8449" max="8449" width="13.42578125" style="300" customWidth="1"/>
    <col min="8450" max="8450" width="12.140625" style="300" customWidth="1"/>
    <col min="8451" max="8451" width="11.140625" style="300" customWidth="1"/>
    <col min="8452" max="8452" width="11.28515625" style="300" customWidth="1"/>
    <col min="8453" max="8453" width="12.28515625" style="300" customWidth="1"/>
    <col min="8454" max="8454" width="18" style="300" customWidth="1"/>
    <col min="8455" max="8703" width="9.140625" style="300"/>
    <col min="8704" max="8704" width="60.85546875" style="300" customWidth="1"/>
    <col min="8705" max="8705" width="13.42578125" style="300" customWidth="1"/>
    <col min="8706" max="8706" width="12.140625" style="300" customWidth="1"/>
    <col min="8707" max="8707" width="11.140625" style="300" customWidth="1"/>
    <col min="8708" max="8708" width="11.28515625" style="300" customWidth="1"/>
    <col min="8709" max="8709" width="12.28515625" style="300" customWidth="1"/>
    <col min="8710" max="8710" width="18" style="300" customWidth="1"/>
    <col min="8711" max="8959" width="9.140625" style="300"/>
    <col min="8960" max="8960" width="60.85546875" style="300" customWidth="1"/>
    <col min="8961" max="8961" width="13.42578125" style="300" customWidth="1"/>
    <col min="8962" max="8962" width="12.140625" style="300" customWidth="1"/>
    <col min="8963" max="8963" width="11.140625" style="300" customWidth="1"/>
    <col min="8964" max="8964" width="11.28515625" style="300" customWidth="1"/>
    <col min="8965" max="8965" width="12.28515625" style="300" customWidth="1"/>
    <col min="8966" max="8966" width="18" style="300" customWidth="1"/>
    <col min="8967" max="9215" width="9.140625" style="300"/>
    <col min="9216" max="9216" width="60.85546875" style="300" customWidth="1"/>
    <col min="9217" max="9217" width="13.42578125" style="300" customWidth="1"/>
    <col min="9218" max="9218" width="12.140625" style="300" customWidth="1"/>
    <col min="9219" max="9219" width="11.140625" style="300" customWidth="1"/>
    <col min="9220" max="9220" width="11.28515625" style="300" customWidth="1"/>
    <col min="9221" max="9221" width="12.28515625" style="300" customWidth="1"/>
    <col min="9222" max="9222" width="18" style="300" customWidth="1"/>
    <col min="9223" max="9471" width="9.140625" style="300"/>
    <col min="9472" max="9472" width="60.85546875" style="300" customWidth="1"/>
    <col min="9473" max="9473" width="13.42578125" style="300" customWidth="1"/>
    <col min="9474" max="9474" width="12.140625" style="300" customWidth="1"/>
    <col min="9475" max="9475" width="11.140625" style="300" customWidth="1"/>
    <col min="9476" max="9476" width="11.28515625" style="300" customWidth="1"/>
    <col min="9477" max="9477" width="12.28515625" style="300" customWidth="1"/>
    <col min="9478" max="9478" width="18" style="300" customWidth="1"/>
    <col min="9479" max="9727" width="9.140625" style="300"/>
    <col min="9728" max="9728" width="60.85546875" style="300" customWidth="1"/>
    <col min="9729" max="9729" width="13.42578125" style="300" customWidth="1"/>
    <col min="9730" max="9730" width="12.140625" style="300" customWidth="1"/>
    <col min="9731" max="9731" width="11.140625" style="300" customWidth="1"/>
    <col min="9732" max="9732" width="11.28515625" style="300" customWidth="1"/>
    <col min="9733" max="9733" width="12.28515625" style="300" customWidth="1"/>
    <col min="9734" max="9734" width="18" style="300" customWidth="1"/>
    <col min="9735" max="9983" width="9.140625" style="300"/>
    <col min="9984" max="9984" width="60.85546875" style="300" customWidth="1"/>
    <col min="9985" max="9985" width="13.42578125" style="300" customWidth="1"/>
    <col min="9986" max="9986" width="12.140625" style="300" customWidth="1"/>
    <col min="9987" max="9987" width="11.140625" style="300" customWidth="1"/>
    <col min="9988" max="9988" width="11.28515625" style="300" customWidth="1"/>
    <col min="9989" max="9989" width="12.28515625" style="300" customWidth="1"/>
    <col min="9990" max="9990" width="18" style="300" customWidth="1"/>
    <col min="9991" max="10239" width="9.140625" style="300"/>
    <col min="10240" max="10240" width="60.85546875" style="300" customWidth="1"/>
    <col min="10241" max="10241" width="13.42578125" style="300" customWidth="1"/>
    <col min="10242" max="10242" width="12.140625" style="300" customWidth="1"/>
    <col min="10243" max="10243" width="11.140625" style="300" customWidth="1"/>
    <col min="10244" max="10244" width="11.28515625" style="300" customWidth="1"/>
    <col min="10245" max="10245" width="12.28515625" style="300" customWidth="1"/>
    <col min="10246" max="10246" width="18" style="300" customWidth="1"/>
    <col min="10247" max="10495" width="9.140625" style="300"/>
    <col min="10496" max="10496" width="60.85546875" style="300" customWidth="1"/>
    <col min="10497" max="10497" width="13.42578125" style="300" customWidth="1"/>
    <col min="10498" max="10498" width="12.140625" style="300" customWidth="1"/>
    <col min="10499" max="10499" width="11.140625" style="300" customWidth="1"/>
    <col min="10500" max="10500" width="11.28515625" style="300" customWidth="1"/>
    <col min="10501" max="10501" width="12.28515625" style="300" customWidth="1"/>
    <col min="10502" max="10502" width="18" style="300" customWidth="1"/>
    <col min="10503" max="10751" width="9.140625" style="300"/>
    <col min="10752" max="10752" width="60.85546875" style="300" customWidth="1"/>
    <col min="10753" max="10753" width="13.42578125" style="300" customWidth="1"/>
    <col min="10754" max="10754" width="12.140625" style="300" customWidth="1"/>
    <col min="10755" max="10755" width="11.140625" style="300" customWidth="1"/>
    <col min="10756" max="10756" width="11.28515625" style="300" customWidth="1"/>
    <col min="10757" max="10757" width="12.28515625" style="300" customWidth="1"/>
    <col min="10758" max="10758" width="18" style="300" customWidth="1"/>
    <col min="10759" max="11007" width="9.140625" style="300"/>
    <col min="11008" max="11008" width="60.85546875" style="300" customWidth="1"/>
    <col min="11009" max="11009" width="13.42578125" style="300" customWidth="1"/>
    <col min="11010" max="11010" width="12.140625" style="300" customWidth="1"/>
    <col min="11011" max="11011" width="11.140625" style="300" customWidth="1"/>
    <col min="11012" max="11012" width="11.28515625" style="300" customWidth="1"/>
    <col min="11013" max="11013" width="12.28515625" style="300" customWidth="1"/>
    <col min="11014" max="11014" width="18" style="300" customWidth="1"/>
    <col min="11015" max="11263" width="9.140625" style="300"/>
    <col min="11264" max="11264" width="60.85546875" style="300" customWidth="1"/>
    <col min="11265" max="11265" width="13.42578125" style="300" customWidth="1"/>
    <col min="11266" max="11266" width="12.140625" style="300" customWidth="1"/>
    <col min="11267" max="11267" width="11.140625" style="300" customWidth="1"/>
    <col min="11268" max="11268" width="11.28515625" style="300" customWidth="1"/>
    <col min="11269" max="11269" width="12.28515625" style="300" customWidth="1"/>
    <col min="11270" max="11270" width="18" style="300" customWidth="1"/>
    <col min="11271" max="11519" width="9.140625" style="300"/>
    <col min="11520" max="11520" width="60.85546875" style="300" customWidth="1"/>
    <col min="11521" max="11521" width="13.42578125" style="300" customWidth="1"/>
    <col min="11522" max="11522" width="12.140625" style="300" customWidth="1"/>
    <col min="11523" max="11523" width="11.140625" style="300" customWidth="1"/>
    <col min="11524" max="11524" width="11.28515625" style="300" customWidth="1"/>
    <col min="11525" max="11525" width="12.28515625" style="300" customWidth="1"/>
    <col min="11526" max="11526" width="18" style="300" customWidth="1"/>
    <col min="11527" max="11775" width="9.140625" style="300"/>
    <col min="11776" max="11776" width="60.85546875" style="300" customWidth="1"/>
    <col min="11777" max="11777" width="13.42578125" style="300" customWidth="1"/>
    <col min="11778" max="11778" width="12.140625" style="300" customWidth="1"/>
    <col min="11779" max="11779" width="11.140625" style="300" customWidth="1"/>
    <col min="11780" max="11780" width="11.28515625" style="300" customWidth="1"/>
    <col min="11781" max="11781" width="12.28515625" style="300" customWidth="1"/>
    <col min="11782" max="11782" width="18" style="300" customWidth="1"/>
    <col min="11783" max="12031" width="9.140625" style="300"/>
    <col min="12032" max="12032" width="60.85546875" style="300" customWidth="1"/>
    <col min="12033" max="12033" width="13.42578125" style="300" customWidth="1"/>
    <col min="12034" max="12034" width="12.140625" style="300" customWidth="1"/>
    <col min="12035" max="12035" width="11.140625" style="300" customWidth="1"/>
    <col min="12036" max="12036" width="11.28515625" style="300" customWidth="1"/>
    <col min="12037" max="12037" width="12.28515625" style="300" customWidth="1"/>
    <col min="12038" max="12038" width="18" style="300" customWidth="1"/>
    <col min="12039" max="12287" width="9.140625" style="300"/>
    <col min="12288" max="12288" width="60.85546875" style="300" customWidth="1"/>
    <col min="12289" max="12289" width="13.42578125" style="300" customWidth="1"/>
    <col min="12290" max="12290" width="12.140625" style="300" customWidth="1"/>
    <col min="12291" max="12291" width="11.140625" style="300" customWidth="1"/>
    <col min="12292" max="12292" width="11.28515625" style="300" customWidth="1"/>
    <col min="12293" max="12293" width="12.28515625" style="300" customWidth="1"/>
    <col min="12294" max="12294" width="18" style="300" customWidth="1"/>
    <col min="12295" max="12543" width="9.140625" style="300"/>
    <col min="12544" max="12544" width="60.85546875" style="300" customWidth="1"/>
    <col min="12545" max="12545" width="13.42578125" style="300" customWidth="1"/>
    <col min="12546" max="12546" width="12.140625" style="300" customWidth="1"/>
    <col min="12547" max="12547" width="11.140625" style="300" customWidth="1"/>
    <col min="12548" max="12548" width="11.28515625" style="300" customWidth="1"/>
    <col min="12549" max="12549" width="12.28515625" style="300" customWidth="1"/>
    <col min="12550" max="12550" width="18" style="300" customWidth="1"/>
    <col min="12551" max="12799" width="9.140625" style="300"/>
    <col min="12800" max="12800" width="60.85546875" style="300" customWidth="1"/>
    <col min="12801" max="12801" width="13.42578125" style="300" customWidth="1"/>
    <col min="12802" max="12802" width="12.140625" style="300" customWidth="1"/>
    <col min="12803" max="12803" width="11.140625" style="300" customWidth="1"/>
    <col min="12804" max="12804" width="11.28515625" style="300" customWidth="1"/>
    <col min="12805" max="12805" width="12.28515625" style="300" customWidth="1"/>
    <col min="12806" max="12806" width="18" style="300" customWidth="1"/>
    <col min="12807" max="13055" width="9.140625" style="300"/>
    <col min="13056" max="13056" width="60.85546875" style="300" customWidth="1"/>
    <col min="13057" max="13057" width="13.42578125" style="300" customWidth="1"/>
    <col min="13058" max="13058" width="12.140625" style="300" customWidth="1"/>
    <col min="13059" max="13059" width="11.140625" style="300" customWidth="1"/>
    <col min="13060" max="13060" width="11.28515625" style="300" customWidth="1"/>
    <col min="13061" max="13061" width="12.28515625" style="300" customWidth="1"/>
    <col min="13062" max="13062" width="18" style="300" customWidth="1"/>
    <col min="13063" max="13311" width="9.140625" style="300"/>
    <col min="13312" max="13312" width="60.85546875" style="300" customWidth="1"/>
    <col min="13313" max="13313" width="13.42578125" style="300" customWidth="1"/>
    <col min="13314" max="13314" width="12.140625" style="300" customWidth="1"/>
    <col min="13315" max="13315" width="11.140625" style="300" customWidth="1"/>
    <col min="13316" max="13316" width="11.28515625" style="300" customWidth="1"/>
    <col min="13317" max="13317" width="12.28515625" style="300" customWidth="1"/>
    <col min="13318" max="13318" width="18" style="300" customWidth="1"/>
    <col min="13319" max="13567" width="9.140625" style="300"/>
    <col min="13568" max="13568" width="60.85546875" style="300" customWidth="1"/>
    <col min="13569" max="13569" width="13.42578125" style="300" customWidth="1"/>
    <col min="13570" max="13570" width="12.140625" style="300" customWidth="1"/>
    <col min="13571" max="13571" width="11.140625" style="300" customWidth="1"/>
    <col min="13572" max="13572" width="11.28515625" style="300" customWidth="1"/>
    <col min="13573" max="13573" width="12.28515625" style="300" customWidth="1"/>
    <col min="13574" max="13574" width="18" style="300" customWidth="1"/>
    <col min="13575" max="13823" width="9.140625" style="300"/>
    <col min="13824" max="13824" width="60.85546875" style="300" customWidth="1"/>
    <col min="13825" max="13825" width="13.42578125" style="300" customWidth="1"/>
    <col min="13826" max="13826" width="12.140625" style="300" customWidth="1"/>
    <col min="13827" max="13827" width="11.140625" style="300" customWidth="1"/>
    <col min="13828" max="13828" width="11.28515625" style="300" customWidth="1"/>
    <col min="13829" max="13829" width="12.28515625" style="300" customWidth="1"/>
    <col min="13830" max="13830" width="18" style="300" customWidth="1"/>
    <col min="13831" max="14079" width="9.140625" style="300"/>
    <col min="14080" max="14080" width="60.85546875" style="300" customWidth="1"/>
    <col min="14081" max="14081" width="13.42578125" style="300" customWidth="1"/>
    <col min="14082" max="14082" width="12.140625" style="300" customWidth="1"/>
    <col min="14083" max="14083" width="11.140625" style="300" customWidth="1"/>
    <col min="14084" max="14084" width="11.28515625" style="300" customWidth="1"/>
    <col min="14085" max="14085" width="12.28515625" style="300" customWidth="1"/>
    <col min="14086" max="14086" width="18" style="300" customWidth="1"/>
    <col min="14087" max="14335" width="9.140625" style="300"/>
    <col min="14336" max="14336" width="60.85546875" style="300" customWidth="1"/>
    <col min="14337" max="14337" width="13.42578125" style="300" customWidth="1"/>
    <col min="14338" max="14338" width="12.140625" style="300" customWidth="1"/>
    <col min="14339" max="14339" width="11.140625" style="300" customWidth="1"/>
    <col min="14340" max="14340" width="11.28515625" style="300" customWidth="1"/>
    <col min="14341" max="14341" width="12.28515625" style="300" customWidth="1"/>
    <col min="14342" max="14342" width="18" style="300" customWidth="1"/>
    <col min="14343" max="14591" width="9.140625" style="300"/>
    <col min="14592" max="14592" width="60.85546875" style="300" customWidth="1"/>
    <col min="14593" max="14593" width="13.42578125" style="300" customWidth="1"/>
    <col min="14594" max="14594" width="12.140625" style="300" customWidth="1"/>
    <col min="14595" max="14595" width="11.140625" style="300" customWidth="1"/>
    <col min="14596" max="14596" width="11.28515625" style="300" customWidth="1"/>
    <col min="14597" max="14597" width="12.28515625" style="300" customWidth="1"/>
    <col min="14598" max="14598" width="18" style="300" customWidth="1"/>
    <col min="14599" max="14847" width="9.140625" style="300"/>
    <col min="14848" max="14848" width="60.85546875" style="300" customWidth="1"/>
    <col min="14849" max="14849" width="13.42578125" style="300" customWidth="1"/>
    <col min="14850" max="14850" width="12.140625" style="300" customWidth="1"/>
    <col min="14851" max="14851" width="11.140625" style="300" customWidth="1"/>
    <col min="14852" max="14852" width="11.28515625" style="300" customWidth="1"/>
    <col min="14853" max="14853" width="12.28515625" style="300" customWidth="1"/>
    <col min="14854" max="14854" width="18" style="300" customWidth="1"/>
    <col min="14855" max="15103" width="9.140625" style="300"/>
    <col min="15104" max="15104" width="60.85546875" style="300" customWidth="1"/>
    <col min="15105" max="15105" width="13.42578125" style="300" customWidth="1"/>
    <col min="15106" max="15106" width="12.140625" style="300" customWidth="1"/>
    <col min="15107" max="15107" width="11.140625" style="300" customWidth="1"/>
    <col min="15108" max="15108" width="11.28515625" style="300" customWidth="1"/>
    <col min="15109" max="15109" width="12.28515625" style="300" customWidth="1"/>
    <col min="15110" max="15110" width="18" style="300" customWidth="1"/>
    <col min="15111" max="15359" width="9.140625" style="300"/>
    <col min="15360" max="15360" width="60.85546875" style="300" customWidth="1"/>
    <col min="15361" max="15361" width="13.42578125" style="300" customWidth="1"/>
    <col min="15362" max="15362" width="12.140625" style="300" customWidth="1"/>
    <col min="15363" max="15363" width="11.140625" style="300" customWidth="1"/>
    <col min="15364" max="15364" width="11.28515625" style="300" customWidth="1"/>
    <col min="15365" max="15365" width="12.28515625" style="300" customWidth="1"/>
    <col min="15366" max="15366" width="18" style="300" customWidth="1"/>
    <col min="15367" max="15615" width="9.140625" style="300"/>
    <col min="15616" max="15616" width="60.85546875" style="300" customWidth="1"/>
    <col min="15617" max="15617" width="13.42578125" style="300" customWidth="1"/>
    <col min="15618" max="15618" width="12.140625" style="300" customWidth="1"/>
    <col min="15619" max="15619" width="11.140625" style="300" customWidth="1"/>
    <col min="15620" max="15620" width="11.28515625" style="300" customWidth="1"/>
    <col min="15621" max="15621" width="12.28515625" style="300" customWidth="1"/>
    <col min="15622" max="15622" width="18" style="300" customWidth="1"/>
    <col min="15623" max="15871" width="9.140625" style="300"/>
    <col min="15872" max="15872" width="60.85546875" style="300" customWidth="1"/>
    <col min="15873" max="15873" width="13.42578125" style="300" customWidth="1"/>
    <col min="15874" max="15874" width="12.140625" style="300" customWidth="1"/>
    <col min="15875" max="15875" width="11.140625" style="300" customWidth="1"/>
    <col min="15876" max="15876" width="11.28515625" style="300" customWidth="1"/>
    <col min="15877" max="15877" width="12.28515625" style="300" customWidth="1"/>
    <col min="15878" max="15878" width="18" style="300" customWidth="1"/>
    <col min="15879" max="16127" width="9.140625" style="300"/>
    <col min="16128" max="16128" width="60.85546875" style="300" customWidth="1"/>
    <col min="16129" max="16129" width="13.42578125" style="300" customWidth="1"/>
    <col min="16130" max="16130" width="12.140625" style="300" customWidth="1"/>
    <col min="16131" max="16131" width="11.140625" style="300" customWidth="1"/>
    <col min="16132" max="16132" width="11.28515625" style="300" customWidth="1"/>
    <col min="16133" max="16133" width="12.28515625" style="300" customWidth="1"/>
    <col min="16134" max="16134" width="18" style="300" customWidth="1"/>
    <col min="16135" max="16384" width="9.140625" style="300"/>
  </cols>
  <sheetData>
    <row r="1" spans="1:6" ht="15.75" x14ac:dyDescent="0.25">
      <c r="A1" s="164"/>
    </row>
    <row r="4" spans="1:6" ht="49.5" customHeight="1" x14ac:dyDescent="0.25">
      <c r="A4" s="390" t="s">
        <v>443</v>
      </c>
      <c r="B4" s="390"/>
      <c r="C4" s="390"/>
      <c r="D4" s="390"/>
      <c r="E4" s="390"/>
      <c r="F4" s="299"/>
    </row>
    <row r="5" spans="1:6" x14ac:dyDescent="0.2">
      <c r="A5" s="165"/>
      <c r="B5" s="301"/>
      <c r="C5" s="301"/>
      <c r="D5" s="301"/>
      <c r="E5" s="301"/>
    </row>
    <row r="7" spans="1:6" ht="15.75" x14ac:dyDescent="0.25">
      <c r="A7" s="314" t="s">
        <v>244</v>
      </c>
      <c r="B7" s="304" t="s">
        <v>305</v>
      </c>
      <c r="C7" s="304" t="s">
        <v>306</v>
      </c>
      <c r="D7" s="304" t="s">
        <v>442</v>
      </c>
      <c r="E7" s="304" t="s">
        <v>467</v>
      </c>
    </row>
    <row r="8" spans="1:6" ht="15.75" x14ac:dyDescent="0.25">
      <c r="A8" s="305" t="s">
        <v>307</v>
      </c>
      <c r="B8" s="306">
        <v>11600000</v>
      </c>
      <c r="C8" s="306">
        <v>10000000</v>
      </c>
      <c r="D8" s="306">
        <v>10000000</v>
      </c>
      <c r="E8" s="306">
        <v>10000000</v>
      </c>
    </row>
    <row r="9" spans="1:6" ht="31.5" x14ac:dyDescent="0.25">
      <c r="A9" s="305" t="s">
        <v>308</v>
      </c>
      <c r="B9" s="307"/>
      <c r="C9" s="307"/>
      <c r="D9" s="307"/>
      <c r="E9" s="307"/>
    </row>
    <row r="10" spans="1:6" ht="15.75" x14ac:dyDescent="0.25">
      <c r="A10" s="305" t="s">
        <v>309</v>
      </c>
      <c r="B10" s="307">
        <v>0</v>
      </c>
      <c r="C10" s="307">
        <v>0</v>
      </c>
      <c r="D10" s="307">
        <v>0</v>
      </c>
      <c r="E10" s="307">
        <v>0</v>
      </c>
    </row>
    <row r="11" spans="1:6" ht="47.25" x14ac:dyDescent="0.25">
      <c r="A11" s="305" t="s">
        <v>310</v>
      </c>
      <c r="B11" s="307"/>
      <c r="C11" s="307"/>
      <c r="D11" s="307"/>
      <c r="E11" s="307"/>
    </row>
    <row r="12" spans="1:6" ht="15.75" x14ac:dyDescent="0.25">
      <c r="A12" s="305" t="s">
        <v>311</v>
      </c>
      <c r="B12" s="307">
        <v>20000</v>
      </c>
      <c r="C12" s="307">
        <v>50000</v>
      </c>
      <c r="D12" s="307">
        <v>50000</v>
      </c>
      <c r="E12" s="307">
        <v>50000</v>
      </c>
    </row>
    <row r="13" spans="1:6" ht="15.75" x14ac:dyDescent="0.25">
      <c r="A13" s="305" t="s">
        <v>312</v>
      </c>
      <c r="B13" s="307"/>
      <c r="C13" s="307"/>
      <c r="D13" s="307"/>
      <c r="E13" s="307"/>
    </row>
    <row r="14" spans="1:6" ht="15.75" x14ac:dyDescent="0.25">
      <c r="A14" s="305" t="s">
        <v>77</v>
      </c>
      <c r="B14" s="307">
        <f>SUM(B8:B13)</f>
        <v>11620000</v>
      </c>
      <c r="C14" s="307">
        <f>SUM(C8:C13)</f>
        <v>10050000</v>
      </c>
      <c r="D14" s="307">
        <f>SUM(D8:D13)</f>
        <v>10050000</v>
      </c>
      <c r="E14" s="307">
        <f>SUM(E8:E13)</f>
        <v>10050000</v>
      </c>
    </row>
    <row r="15" spans="1:6" s="302" customFormat="1" ht="15.75" x14ac:dyDescent="0.25">
      <c r="A15" s="308" t="s">
        <v>444</v>
      </c>
      <c r="B15" s="309">
        <f>B14*0.5</f>
        <v>5810000</v>
      </c>
      <c r="C15" s="309">
        <f>C14*0.5</f>
        <v>5025000</v>
      </c>
      <c r="D15" s="309">
        <f>D14*0.5</f>
        <v>5025000</v>
      </c>
      <c r="E15" s="309">
        <f>E14*0.5</f>
        <v>5025000</v>
      </c>
    </row>
    <row r="16" spans="1:6" ht="15.75" x14ac:dyDescent="0.25">
      <c r="A16" s="310"/>
      <c r="B16" s="311"/>
      <c r="C16" s="311"/>
      <c r="D16" s="311"/>
      <c r="E16" s="311"/>
    </row>
    <row r="17" spans="1:6" ht="15.75" x14ac:dyDescent="0.25">
      <c r="A17" s="164"/>
      <c r="B17" s="312"/>
      <c r="C17" s="312"/>
      <c r="D17" s="312"/>
      <c r="E17" s="312"/>
    </row>
    <row r="18" spans="1:6" ht="31.5" x14ac:dyDescent="0.25">
      <c r="A18" s="308" t="s">
        <v>445</v>
      </c>
      <c r="B18" s="304" t="s">
        <v>305</v>
      </c>
      <c r="C18" s="304" t="s">
        <v>306</v>
      </c>
      <c r="D18" s="304" t="s">
        <v>442</v>
      </c>
      <c r="E18" s="304" t="s">
        <v>467</v>
      </c>
    </row>
    <row r="19" spans="1:6" ht="15.75" x14ac:dyDescent="0.25">
      <c r="A19" s="313"/>
      <c r="B19" s="307"/>
      <c r="C19" s="307"/>
      <c r="D19" s="307"/>
      <c r="E19" s="307"/>
    </row>
    <row r="20" spans="1:6" ht="15.75" x14ac:dyDescent="0.25">
      <c r="A20" s="313"/>
      <c r="B20" s="307"/>
      <c r="C20" s="307"/>
      <c r="D20" s="307"/>
      <c r="E20" s="307"/>
    </row>
    <row r="21" spans="1:6" ht="15.75" x14ac:dyDescent="0.25">
      <c r="A21" s="305"/>
      <c r="B21" s="307"/>
      <c r="C21" s="307"/>
      <c r="D21" s="307"/>
      <c r="E21" s="307"/>
    </row>
    <row r="22" spans="1:6" ht="15.75" x14ac:dyDescent="0.25">
      <c r="A22" s="308" t="s">
        <v>77</v>
      </c>
      <c r="B22" s="309">
        <f>SUM(B19:B21)</f>
        <v>0</v>
      </c>
      <c r="C22" s="309">
        <f>SUM(C19:C21)</f>
        <v>0</v>
      </c>
      <c r="D22" s="309">
        <f>SUM(D19:D21)</f>
        <v>0</v>
      </c>
      <c r="E22" s="309">
        <f>SUM(E19:E21)</f>
        <v>0</v>
      </c>
    </row>
    <row r="23" spans="1:6" x14ac:dyDescent="0.2">
      <c r="F23" s="303"/>
    </row>
    <row r="26" spans="1:6" x14ac:dyDescent="0.2">
      <c r="F26" s="303"/>
    </row>
  </sheetData>
  <mergeCells count="1">
    <mergeCell ref="A4:E4"/>
  </mergeCells>
  <pageMargins left="1.299212598425197" right="0.70866141732283472" top="1.1417322834645669" bottom="0.74803149606299213" header="0.70866141732283472" footer="0.31496062992125984"/>
  <pageSetup paperSize="9" scale="73" orientation="portrait" r:id="rId1"/>
  <headerFooter>
    <oddHeader>&amp;L&amp;"Times New Roman,Normál"&amp;12Vászoly Község Önkormányzata&amp;C&amp;"Times New Roman,Normál"&amp;12
9. melléklet
Az önkormányzat 2020. évi költségvetéséről szóló 3/2020. (II. 11.) önkormányzati rendelethez</oddHeader>
  </headerFooter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1"/>
  <sheetViews>
    <sheetView view="pageLayout" zoomScaleNormal="100" workbookViewId="0">
      <selection activeCell="C21" sqref="C21"/>
    </sheetView>
  </sheetViews>
  <sheetFormatPr defaultRowHeight="15.75" x14ac:dyDescent="0.25"/>
  <cols>
    <col min="1" max="1" width="9.140625" style="166"/>
    <col min="2" max="2" width="25.42578125" style="166" customWidth="1"/>
    <col min="3" max="3" width="20.85546875" style="166" customWidth="1"/>
    <col min="4" max="4" width="20.5703125" style="166" bestFit="1" customWidth="1"/>
    <col min="5" max="5" width="21.140625" style="166" customWidth="1"/>
    <col min="6" max="6" width="12.5703125" style="166" bestFit="1" customWidth="1"/>
    <col min="7" max="257" width="9.140625" style="166"/>
    <col min="258" max="258" width="25.42578125" style="166" customWidth="1"/>
    <col min="259" max="259" width="20.85546875" style="166" customWidth="1"/>
    <col min="260" max="260" width="17.28515625" style="166" bestFit="1" customWidth="1"/>
    <col min="261" max="261" width="13.85546875" style="166" bestFit="1" customWidth="1"/>
    <col min="262" max="513" width="9.140625" style="166"/>
    <col min="514" max="514" width="25.42578125" style="166" customWidth="1"/>
    <col min="515" max="515" width="20.85546875" style="166" customWidth="1"/>
    <col min="516" max="516" width="17.28515625" style="166" bestFit="1" customWidth="1"/>
    <col min="517" max="517" width="13.85546875" style="166" bestFit="1" customWidth="1"/>
    <col min="518" max="769" width="9.140625" style="166"/>
    <col min="770" max="770" width="25.42578125" style="166" customWidth="1"/>
    <col min="771" max="771" width="20.85546875" style="166" customWidth="1"/>
    <col min="772" max="772" width="17.28515625" style="166" bestFit="1" customWidth="1"/>
    <col min="773" max="773" width="13.85546875" style="166" bestFit="1" customWidth="1"/>
    <col min="774" max="1025" width="9.140625" style="166"/>
    <col min="1026" max="1026" width="25.42578125" style="166" customWidth="1"/>
    <col min="1027" max="1027" width="20.85546875" style="166" customWidth="1"/>
    <col min="1028" max="1028" width="17.28515625" style="166" bestFit="1" customWidth="1"/>
    <col min="1029" max="1029" width="13.85546875" style="166" bestFit="1" customWidth="1"/>
    <col min="1030" max="1281" width="9.140625" style="166"/>
    <col min="1282" max="1282" width="25.42578125" style="166" customWidth="1"/>
    <col min="1283" max="1283" width="20.85546875" style="166" customWidth="1"/>
    <col min="1284" max="1284" width="17.28515625" style="166" bestFit="1" customWidth="1"/>
    <col min="1285" max="1285" width="13.85546875" style="166" bestFit="1" customWidth="1"/>
    <col min="1286" max="1537" width="9.140625" style="166"/>
    <col min="1538" max="1538" width="25.42578125" style="166" customWidth="1"/>
    <col min="1539" max="1539" width="20.85546875" style="166" customWidth="1"/>
    <col min="1540" max="1540" width="17.28515625" style="166" bestFit="1" customWidth="1"/>
    <col min="1541" max="1541" width="13.85546875" style="166" bestFit="1" customWidth="1"/>
    <col min="1542" max="1793" width="9.140625" style="166"/>
    <col min="1794" max="1794" width="25.42578125" style="166" customWidth="1"/>
    <col min="1795" max="1795" width="20.85546875" style="166" customWidth="1"/>
    <col min="1796" max="1796" width="17.28515625" style="166" bestFit="1" customWidth="1"/>
    <col min="1797" max="1797" width="13.85546875" style="166" bestFit="1" customWidth="1"/>
    <col min="1798" max="2049" width="9.140625" style="166"/>
    <col min="2050" max="2050" width="25.42578125" style="166" customWidth="1"/>
    <col min="2051" max="2051" width="20.85546875" style="166" customWidth="1"/>
    <col min="2052" max="2052" width="17.28515625" style="166" bestFit="1" customWidth="1"/>
    <col min="2053" max="2053" width="13.85546875" style="166" bestFit="1" customWidth="1"/>
    <col min="2054" max="2305" width="9.140625" style="166"/>
    <col min="2306" max="2306" width="25.42578125" style="166" customWidth="1"/>
    <col min="2307" max="2307" width="20.85546875" style="166" customWidth="1"/>
    <col min="2308" max="2308" width="17.28515625" style="166" bestFit="1" customWidth="1"/>
    <col min="2309" max="2309" width="13.85546875" style="166" bestFit="1" customWidth="1"/>
    <col min="2310" max="2561" width="9.140625" style="166"/>
    <col min="2562" max="2562" width="25.42578125" style="166" customWidth="1"/>
    <col min="2563" max="2563" width="20.85546875" style="166" customWidth="1"/>
    <col min="2564" max="2564" width="17.28515625" style="166" bestFit="1" customWidth="1"/>
    <col min="2565" max="2565" width="13.85546875" style="166" bestFit="1" customWidth="1"/>
    <col min="2566" max="2817" width="9.140625" style="166"/>
    <col min="2818" max="2818" width="25.42578125" style="166" customWidth="1"/>
    <col min="2819" max="2819" width="20.85546875" style="166" customWidth="1"/>
    <col min="2820" max="2820" width="17.28515625" style="166" bestFit="1" customWidth="1"/>
    <col min="2821" max="2821" width="13.85546875" style="166" bestFit="1" customWidth="1"/>
    <col min="2822" max="3073" width="9.140625" style="166"/>
    <col min="3074" max="3074" width="25.42578125" style="166" customWidth="1"/>
    <col min="3075" max="3075" width="20.85546875" style="166" customWidth="1"/>
    <col min="3076" max="3076" width="17.28515625" style="166" bestFit="1" customWidth="1"/>
    <col min="3077" max="3077" width="13.85546875" style="166" bestFit="1" customWidth="1"/>
    <col min="3078" max="3329" width="9.140625" style="166"/>
    <col min="3330" max="3330" width="25.42578125" style="166" customWidth="1"/>
    <col min="3331" max="3331" width="20.85546875" style="166" customWidth="1"/>
    <col min="3332" max="3332" width="17.28515625" style="166" bestFit="1" customWidth="1"/>
    <col min="3333" max="3333" width="13.85546875" style="166" bestFit="1" customWidth="1"/>
    <col min="3334" max="3585" width="9.140625" style="166"/>
    <col min="3586" max="3586" width="25.42578125" style="166" customWidth="1"/>
    <col min="3587" max="3587" width="20.85546875" style="166" customWidth="1"/>
    <col min="3588" max="3588" width="17.28515625" style="166" bestFit="1" customWidth="1"/>
    <col min="3589" max="3589" width="13.85546875" style="166" bestFit="1" customWidth="1"/>
    <col min="3590" max="3841" width="9.140625" style="166"/>
    <col min="3842" max="3842" width="25.42578125" style="166" customWidth="1"/>
    <col min="3843" max="3843" width="20.85546875" style="166" customWidth="1"/>
    <col min="3844" max="3844" width="17.28515625" style="166" bestFit="1" customWidth="1"/>
    <col min="3845" max="3845" width="13.85546875" style="166" bestFit="1" customWidth="1"/>
    <col min="3846" max="4097" width="9.140625" style="166"/>
    <col min="4098" max="4098" width="25.42578125" style="166" customWidth="1"/>
    <col min="4099" max="4099" width="20.85546875" style="166" customWidth="1"/>
    <col min="4100" max="4100" width="17.28515625" style="166" bestFit="1" customWidth="1"/>
    <col min="4101" max="4101" width="13.85546875" style="166" bestFit="1" customWidth="1"/>
    <col min="4102" max="4353" width="9.140625" style="166"/>
    <col min="4354" max="4354" width="25.42578125" style="166" customWidth="1"/>
    <col min="4355" max="4355" width="20.85546875" style="166" customWidth="1"/>
    <col min="4356" max="4356" width="17.28515625" style="166" bestFit="1" customWidth="1"/>
    <col min="4357" max="4357" width="13.85546875" style="166" bestFit="1" customWidth="1"/>
    <col min="4358" max="4609" width="9.140625" style="166"/>
    <col min="4610" max="4610" width="25.42578125" style="166" customWidth="1"/>
    <col min="4611" max="4611" width="20.85546875" style="166" customWidth="1"/>
    <col min="4612" max="4612" width="17.28515625" style="166" bestFit="1" customWidth="1"/>
    <col min="4613" max="4613" width="13.85546875" style="166" bestFit="1" customWidth="1"/>
    <col min="4614" max="4865" width="9.140625" style="166"/>
    <col min="4866" max="4866" width="25.42578125" style="166" customWidth="1"/>
    <col min="4867" max="4867" width="20.85546875" style="166" customWidth="1"/>
    <col min="4868" max="4868" width="17.28515625" style="166" bestFit="1" customWidth="1"/>
    <col min="4869" max="4869" width="13.85546875" style="166" bestFit="1" customWidth="1"/>
    <col min="4870" max="5121" width="9.140625" style="166"/>
    <col min="5122" max="5122" width="25.42578125" style="166" customWidth="1"/>
    <col min="5123" max="5123" width="20.85546875" style="166" customWidth="1"/>
    <col min="5124" max="5124" width="17.28515625" style="166" bestFit="1" customWidth="1"/>
    <col min="5125" max="5125" width="13.85546875" style="166" bestFit="1" customWidth="1"/>
    <col min="5126" max="5377" width="9.140625" style="166"/>
    <col min="5378" max="5378" width="25.42578125" style="166" customWidth="1"/>
    <col min="5379" max="5379" width="20.85546875" style="166" customWidth="1"/>
    <col min="5380" max="5380" width="17.28515625" style="166" bestFit="1" customWidth="1"/>
    <col min="5381" max="5381" width="13.85546875" style="166" bestFit="1" customWidth="1"/>
    <col min="5382" max="5633" width="9.140625" style="166"/>
    <col min="5634" max="5634" width="25.42578125" style="166" customWidth="1"/>
    <col min="5635" max="5635" width="20.85546875" style="166" customWidth="1"/>
    <col min="5636" max="5636" width="17.28515625" style="166" bestFit="1" customWidth="1"/>
    <col min="5637" max="5637" width="13.85546875" style="166" bestFit="1" customWidth="1"/>
    <col min="5638" max="5889" width="9.140625" style="166"/>
    <col min="5890" max="5890" width="25.42578125" style="166" customWidth="1"/>
    <col min="5891" max="5891" width="20.85546875" style="166" customWidth="1"/>
    <col min="5892" max="5892" width="17.28515625" style="166" bestFit="1" customWidth="1"/>
    <col min="5893" max="5893" width="13.85546875" style="166" bestFit="1" customWidth="1"/>
    <col min="5894" max="6145" width="9.140625" style="166"/>
    <col min="6146" max="6146" width="25.42578125" style="166" customWidth="1"/>
    <col min="6147" max="6147" width="20.85546875" style="166" customWidth="1"/>
    <col min="6148" max="6148" width="17.28515625" style="166" bestFit="1" customWidth="1"/>
    <col min="6149" max="6149" width="13.85546875" style="166" bestFit="1" customWidth="1"/>
    <col min="6150" max="6401" width="9.140625" style="166"/>
    <col min="6402" max="6402" width="25.42578125" style="166" customWidth="1"/>
    <col min="6403" max="6403" width="20.85546875" style="166" customWidth="1"/>
    <col min="6404" max="6404" width="17.28515625" style="166" bestFit="1" customWidth="1"/>
    <col min="6405" max="6405" width="13.85546875" style="166" bestFit="1" customWidth="1"/>
    <col min="6406" max="6657" width="9.140625" style="166"/>
    <col min="6658" max="6658" width="25.42578125" style="166" customWidth="1"/>
    <col min="6659" max="6659" width="20.85546875" style="166" customWidth="1"/>
    <col min="6660" max="6660" width="17.28515625" style="166" bestFit="1" customWidth="1"/>
    <col min="6661" max="6661" width="13.85546875" style="166" bestFit="1" customWidth="1"/>
    <col min="6662" max="6913" width="9.140625" style="166"/>
    <col min="6914" max="6914" width="25.42578125" style="166" customWidth="1"/>
    <col min="6915" max="6915" width="20.85546875" style="166" customWidth="1"/>
    <col min="6916" max="6916" width="17.28515625" style="166" bestFit="1" customWidth="1"/>
    <col min="6917" max="6917" width="13.85546875" style="166" bestFit="1" customWidth="1"/>
    <col min="6918" max="7169" width="9.140625" style="166"/>
    <col min="7170" max="7170" width="25.42578125" style="166" customWidth="1"/>
    <col min="7171" max="7171" width="20.85546875" style="166" customWidth="1"/>
    <col min="7172" max="7172" width="17.28515625" style="166" bestFit="1" customWidth="1"/>
    <col min="7173" max="7173" width="13.85546875" style="166" bestFit="1" customWidth="1"/>
    <col min="7174" max="7425" width="9.140625" style="166"/>
    <col min="7426" max="7426" width="25.42578125" style="166" customWidth="1"/>
    <col min="7427" max="7427" width="20.85546875" style="166" customWidth="1"/>
    <col min="7428" max="7428" width="17.28515625" style="166" bestFit="1" customWidth="1"/>
    <col min="7429" max="7429" width="13.85546875" style="166" bestFit="1" customWidth="1"/>
    <col min="7430" max="7681" width="9.140625" style="166"/>
    <col min="7682" max="7682" width="25.42578125" style="166" customWidth="1"/>
    <col min="7683" max="7683" width="20.85546875" style="166" customWidth="1"/>
    <col min="7684" max="7684" width="17.28515625" style="166" bestFit="1" customWidth="1"/>
    <col min="7685" max="7685" width="13.85546875" style="166" bestFit="1" customWidth="1"/>
    <col min="7686" max="7937" width="9.140625" style="166"/>
    <col min="7938" max="7938" width="25.42578125" style="166" customWidth="1"/>
    <col min="7939" max="7939" width="20.85546875" style="166" customWidth="1"/>
    <col min="7940" max="7940" width="17.28515625" style="166" bestFit="1" customWidth="1"/>
    <col min="7941" max="7941" width="13.85546875" style="166" bestFit="1" customWidth="1"/>
    <col min="7942" max="8193" width="9.140625" style="166"/>
    <col min="8194" max="8194" width="25.42578125" style="166" customWidth="1"/>
    <col min="8195" max="8195" width="20.85546875" style="166" customWidth="1"/>
    <col min="8196" max="8196" width="17.28515625" style="166" bestFit="1" customWidth="1"/>
    <col min="8197" max="8197" width="13.85546875" style="166" bestFit="1" customWidth="1"/>
    <col min="8198" max="8449" width="9.140625" style="166"/>
    <col min="8450" max="8450" width="25.42578125" style="166" customWidth="1"/>
    <col min="8451" max="8451" width="20.85546875" style="166" customWidth="1"/>
    <col min="8452" max="8452" width="17.28515625" style="166" bestFit="1" customWidth="1"/>
    <col min="8453" max="8453" width="13.85546875" style="166" bestFit="1" customWidth="1"/>
    <col min="8454" max="8705" width="9.140625" style="166"/>
    <col min="8706" max="8706" width="25.42578125" style="166" customWidth="1"/>
    <col min="8707" max="8707" width="20.85546875" style="166" customWidth="1"/>
    <col min="8708" max="8708" width="17.28515625" style="166" bestFit="1" customWidth="1"/>
    <col min="8709" max="8709" width="13.85546875" style="166" bestFit="1" customWidth="1"/>
    <col min="8710" max="8961" width="9.140625" style="166"/>
    <col min="8962" max="8962" width="25.42578125" style="166" customWidth="1"/>
    <col min="8963" max="8963" width="20.85546875" style="166" customWidth="1"/>
    <col min="8964" max="8964" width="17.28515625" style="166" bestFit="1" customWidth="1"/>
    <col min="8965" max="8965" width="13.85546875" style="166" bestFit="1" customWidth="1"/>
    <col min="8966" max="9217" width="9.140625" style="166"/>
    <col min="9218" max="9218" width="25.42578125" style="166" customWidth="1"/>
    <col min="9219" max="9219" width="20.85546875" style="166" customWidth="1"/>
    <col min="9220" max="9220" width="17.28515625" style="166" bestFit="1" customWidth="1"/>
    <col min="9221" max="9221" width="13.85546875" style="166" bestFit="1" customWidth="1"/>
    <col min="9222" max="9473" width="9.140625" style="166"/>
    <col min="9474" max="9474" width="25.42578125" style="166" customWidth="1"/>
    <col min="9475" max="9475" width="20.85546875" style="166" customWidth="1"/>
    <col min="9476" max="9476" width="17.28515625" style="166" bestFit="1" customWidth="1"/>
    <col min="9477" max="9477" width="13.85546875" style="166" bestFit="1" customWidth="1"/>
    <col min="9478" max="9729" width="9.140625" style="166"/>
    <col min="9730" max="9730" width="25.42578125" style="166" customWidth="1"/>
    <col min="9731" max="9731" width="20.85546875" style="166" customWidth="1"/>
    <col min="9732" max="9732" width="17.28515625" style="166" bestFit="1" customWidth="1"/>
    <col min="9733" max="9733" width="13.85546875" style="166" bestFit="1" customWidth="1"/>
    <col min="9734" max="9985" width="9.140625" style="166"/>
    <col min="9986" max="9986" width="25.42578125" style="166" customWidth="1"/>
    <col min="9987" max="9987" width="20.85546875" style="166" customWidth="1"/>
    <col min="9988" max="9988" width="17.28515625" style="166" bestFit="1" customWidth="1"/>
    <col min="9989" max="9989" width="13.85546875" style="166" bestFit="1" customWidth="1"/>
    <col min="9990" max="10241" width="9.140625" style="166"/>
    <col min="10242" max="10242" width="25.42578125" style="166" customWidth="1"/>
    <col min="10243" max="10243" width="20.85546875" style="166" customWidth="1"/>
    <col min="10244" max="10244" width="17.28515625" style="166" bestFit="1" customWidth="1"/>
    <col min="10245" max="10245" width="13.85546875" style="166" bestFit="1" customWidth="1"/>
    <col min="10246" max="10497" width="9.140625" style="166"/>
    <col min="10498" max="10498" width="25.42578125" style="166" customWidth="1"/>
    <col min="10499" max="10499" width="20.85546875" style="166" customWidth="1"/>
    <col min="10500" max="10500" width="17.28515625" style="166" bestFit="1" customWidth="1"/>
    <col min="10501" max="10501" width="13.85546875" style="166" bestFit="1" customWidth="1"/>
    <col min="10502" max="10753" width="9.140625" style="166"/>
    <col min="10754" max="10754" width="25.42578125" style="166" customWidth="1"/>
    <col min="10755" max="10755" width="20.85546875" style="166" customWidth="1"/>
    <col min="10756" max="10756" width="17.28515625" style="166" bestFit="1" customWidth="1"/>
    <col min="10757" max="10757" width="13.85546875" style="166" bestFit="1" customWidth="1"/>
    <col min="10758" max="11009" width="9.140625" style="166"/>
    <col min="11010" max="11010" width="25.42578125" style="166" customWidth="1"/>
    <col min="11011" max="11011" width="20.85546875" style="166" customWidth="1"/>
    <col min="11012" max="11012" width="17.28515625" style="166" bestFit="1" customWidth="1"/>
    <col min="11013" max="11013" width="13.85546875" style="166" bestFit="1" customWidth="1"/>
    <col min="11014" max="11265" width="9.140625" style="166"/>
    <col min="11266" max="11266" width="25.42578125" style="166" customWidth="1"/>
    <col min="11267" max="11267" width="20.85546875" style="166" customWidth="1"/>
    <col min="11268" max="11268" width="17.28515625" style="166" bestFit="1" customWidth="1"/>
    <col min="11269" max="11269" width="13.85546875" style="166" bestFit="1" customWidth="1"/>
    <col min="11270" max="11521" width="9.140625" style="166"/>
    <col min="11522" max="11522" width="25.42578125" style="166" customWidth="1"/>
    <col min="11523" max="11523" width="20.85546875" style="166" customWidth="1"/>
    <col min="11524" max="11524" width="17.28515625" style="166" bestFit="1" customWidth="1"/>
    <col min="11525" max="11525" width="13.85546875" style="166" bestFit="1" customWidth="1"/>
    <col min="11526" max="11777" width="9.140625" style="166"/>
    <col min="11778" max="11778" width="25.42578125" style="166" customWidth="1"/>
    <col min="11779" max="11779" width="20.85546875" style="166" customWidth="1"/>
    <col min="11780" max="11780" width="17.28515625" style="166" bestFit="1" customWidth="1"/>
    <col min="11781" max="11781" width="13.85546875" style="166" bestFit="1" customWidth="1"/>
    <col min="11782" max="12033" width="9.140625" style="166"/>
    <col min="12034" max="12034" width="25.42578125" style="166" customWidth="1"/>
    <col min="12035" max="12035" width="20.85546875" style="166" customWidth="1"/>
    <col min="12036" max="12036" width="17.28515625" style="166" bestFit="1" customWidth="1"/>
    <col min="12037" max="12037" width="13.85546875" style="166" bestFit="1" customWidth="1"/>
    <col min="12038" max="12289" width="9.140625" style="166"/>
    <col min="12290" max="12290" width="25.42578125" style="166" customWidth="1"/>
    <col min="12291" max="12291" width="20.85546875" style="166" customWidth="1"/>
    <col min="12292" max="12292" width="17.28515625" style="166" bestFit="1" customWidth="1"/>
    <col min="12293" max="12293" width="13.85546875" style="166" bestFit="1" customWidth="1"/>
    <col min="12294" max="12545" width="9.140625" style="166"/>
    <col min="12546" max="12546" width="25.42578125" style="166" customWidth="1"/>
    <col min="12547" max="12547" width="20.85546875" style="166" customWidth="1"/>
    <col min="12548" max="12548" width="17.28515625" style="166" bestFit="1" customWidth="1"/>
    <col min="12549" max="12549" width="13.85546875" style="166" bestFit="1" customWidth="1"/>
    <col min="12550" max="12801" width="9.140625" style="166"/>
    <col min="12802" max="12802" width="25.42578125" style="166" customWidth="1"/>
    <col min="12803" max="12803" width="20.85546875" style="166" customWidth="1"/>
    <col min="12804" max="12804" width="17.28515625" style="166" bestFit="1" customWidth="1"/>
    <col min="12805" max="12805" width="13.85546875" style="166" bestFit="1" customWidth="1"/>
    <col min="12806" max="13057" width="9.140625" style="166"/>
    <col min="13058" max="13058" width="25.42578125" style="166" customWidth="1"/>
    <col min="13059" max="13059" width="20.85546875" style="166" customWidth="1"/>
    <col min="13060" max="13060" width="17.28515625" style="166" bestFit="1" customWidth="1"/>
    <col min="13061" max="13061" width="13.85546875" style="166" bestFit="1" customWidth="1"/>
    <col min="13062" max="13313" width="9.140625" style="166"/>
    <col min="13314" max="13314" width="25.42578125" style="166" customWidth="1"/>
    <col min="13315" max="13315" width="20.85546875" style="166" customWidth="1"/>
    <col min="13316" max="13316" width="17.28515625" style="166" bestFit="1" customWidth="1"/>
    <col min="13317" max="13317" width="13.85546875" style="166" bestFit="1" customWidth="1"/>
    <col min="13318" max="13569" width="9.140625" style="166"/>
    <col min="13570" max="13570" width="25.42578125" style="166" customWidth="1"/>
    <col min="13571" max="13571" width="20.85546875" style="166" customWidth="1"/>
    <col min="13572" max="13572" width="17.28515625" style="166" bestFit="1" customWidth="1"/>
    <col min="13573" max="13573" width="13.85546875" style="166" bestFit="1" customWidth="1"/>
    <col min="13574" max="13825" width="9.140625" style="166"/>
    <col min="13826" max="13826" width="25.42578125" style="166" customWidth="1"/>
    <col min="13827" max="13827" width="20.85546875" style="166" customWidth="1"/>
    <col min="13828" max="13828" width="17.28515625" style="166" bestFit="1" customWidth="1"/>
    <col min="13829" max="13829" width="13.85546875" style="166" bestFit="1" customWidth="1"/>
    <col min="13830" max="14081" width="9.140625" style="166"/>
    <col min="14082" max="14082" width="25.42578125" style="166" customWidth="1"/>
    <col min="14083" max="14083" width="20.85546875" style="166" customWidth="1"/>
    <col min="14084" max="14084" width="17.28515625" style="166" bestFit="1" customWidth="1"/>
    <col min="14085" max="14085" width="13.85546875" style="166" bestFit="1" customWidth="1"/>
    <col min="14086" max="14337" width="9.140625" style="166"/>
    <col min="14338" max="14338" width="25.42578125" style="166" customWidth="1"/>
    <col min="14339" max="14339" width="20.85546875" style="166" customWidth="1"/>
    <col min="14340" max="14340" width="17.28515625" style="166" bestFit="1" customWidth="1"/>
    <col min="14341" max="14341" width="13.85546875" style="166" bestFit="1" customWidth="1"/>
    <col min="14342" max="14593" width="9.140625" style="166"/>
    <col min="14594" max="14594" width="25.42578125" style="166" customWidth="1"/>
    <col min="14595" max="14595" width="20.85546875" style="166" customWidth="1"/>
    <col min="14596" max="14596" width="17.28515625" style="166" bestFit="1" customWidth="1"/>
    <col min="14597" max="14597" width="13.85546875" style="166" bestFit="1" customWidth="1"/>
    <col min="14598" max="14849" width="9.140625" style="166"/>
    <col min="14850" max="14850" width="25.42578125" style="166" customWidth="1"/>
    <col min="14851" max="14851" width="20.85546875" style="166" customWidth="1"/>
    <col min="14852" max="14852" width="17.28515625" style="166" bestFit="1" customWidth="1"/>
    <col min="14853" max="14853" width="13.85546875" style="166" bestFit="1" customWidth="1"/>
    <col min="14854" max="15105" width="9.140625" style="166"/>
    <col min="15106" max="15106" width="25.42578125" style="166" customWidth="1"/>
    <col min="15107" max="15107" width="20.85546875" style="166" customWidth="1"/>
    <col min="15108" max="15108" width="17.28515625" style="166" bestFit="1" customWidth="1"/>
    <col min="15109" max="15109" width="13.85546875" style="166" bestFit="1" customWidth="1"/>
    <col min="15110" max="15361" width="9.140625" style="166"/>
    <col min="15362" max="15362" width="25.42578125" style="166" customWidth="1"/>
    <col min="15363" max="15363" width="20.85546875" style="166" customWidth="1"/>
    <col min="15364" max="15364" width="17.28515625" style="166" bestFit="1" customWidth="1"/>
    <col min="15365" max="15365" width="13.85546875" style="166" bestFit="1" customWidth="1"/>
    <col min="15366" max="15617" width="9.140625" style="166"/>
    <col min="15618" max="15618" width="25.42578125" style="166" customWidth="1"/>
    <col min="15619" max="15619" width="20.85546875" style="166" customWidth="1"/>
    <col min="15620" max="15620" width="17.28515625" style="166" bestFit="1" customWidth="1"/>
    <col min="15621" max="15621" width="13.85546875" style="166" bestFit="1" customWidth="1"/>
    <col min="15622" max="15873" width="9.140625" style="166"/>
    <col min="15874" max="15874" width="25.42578125" style="166" customWidth="1"/>
    <col min="15875" max="15875" width="20.85546875" style="166" customWidth="1"/>
    <col min="15876" max="15876" width="17.28515625" style="166" bestFit="1" customWidth="1"/>
    <col min="15877" max="15877" width="13.85546875" style="166" bestFit="1" customWidth="1"/>
    <col min="15878" max="16129" width="9.140625" style="166"/>
    <col min="16130" max="16130" width="25.42578125" style="166" customWidth="1"/>
    <col min="16131" max="16131" width="20.85546875" style="166" customWidth="1"/>
    <col min="16132" max="16132" width="17.28515625" style="166" bestFit="1" customWidth="1"/>
    <col min="16133" max="16133" width="13.85546875" style="166" bestFit="1" customWidth="1"/>
    <col min="16134" max="16384" width="9.140625" style="166"/>
  </cols>
  <sheetData>
    <row r="4" spans="1:5" x14ac:dyDescent="0.25">
      <c r="A4" s="391" t="s">
        <v>468</v>
      </c>
      <c r="B4" s="391"/>
      <c r="C4" s="391"/>
      <c r="D4" s="391"/>
      <c r="E4" s="391"/>
    </row>
    <row r="5" spans="1:5" x14ac:dyDescent="0.25">
      <c r="A5" s="391"/>
      <c r="B5" s="391"/>
      <c r="C5" s="391"/>
      <c r="D5" s="391"/>
      <c r="E5" s="391"/>
    </row>
    <row r="7" spans="1:5" x14ac:dyDescent="0.25">
      <c r="A7" s="315" t="s">
        <v>313</v>
      </c>
      <c r="B7" s="316" t="s">
        <v>314</v>
      </c>
      <c r="C7" s="316" t="s">
        <v>315</v>
      </c>
      <c r="D7" s="316" t="s">
        <v>316</v>
      </c>
      <c r="E7" s="315" t="s">
        <v>317</v>
      </c>
    </row>
    <row r="8" spans="1:5" x14ac:dyDescent="0.25">
      <c r="A8" s="317"/>
      <c r="B8" s="167"/>
      <c r="C8" s="168" t="s">
        <v>318</v>
      </c>
      <c r="D8" s="168" t="s">
        <v>319</v>
      </c>
      <c r="E8" s="318" t="s">
        <v>320</v>
      </c>
    </row>
    <row r="9" spans="1:5" x14ac:dyDescent="0.25">
      <c r="A9" s="317"/>
      <c r="B9" s="167"/>
      <c r="C9" s="167"/>
      <c r="D9" s="168" t="s">
        <v>321</v>
      </c>
      <c r="E9" s="318" t="s">
        <v>322</v>
      </c>
    </row>
    <row r="10" spans="1:5" x14ac:dyDescent="0.25">
      <c r="A10" s="319" t="s">
        <v>323</v>
      </c>
      <c r="B10" s="320" t="s">
        <v>324</v>
      </c>
      <c r="C10" s="320" t="s">
        <v>325</v>
      </c>
      <c r="D10" s="320" t="s">
        <v>326</v>
      </c>
      <c r="E10" s="319" t="s">
        <v>327</v>
      </c>
    </row>
    <row r="11" spans="1:5" ht="94.5" x14ac:dyDescent="0.25">
      <c r="A11" s="321" t="s">
        <v>324</v>
      </c>
      <c r="B11" s="171" t="s">
        <v>328</v>
      </c>
      <c r="C11" s="322"/>
      <c r="D11" s="323">
        <f>SUM(D12:D13)</f>
        <v>0</v>
      </c>
      <c r="E11" s="323">
        <f>SUM(E12:E17)</f>
        <v>0</v>
      </c>
    </row>
    <row r="12" spans="1:5" x14ac:dyDescent="0.25">
      <c r="A12" s="324"/>
      <c r="B12" s="169"/>
      <c r="C12" s="169"/>
      <c r="D12" s="170"/>
      <c r="E12" s="170"/>
    </row>
    <row r="13" spans="1:5" x14ac:dyDescent="0.25">
      <c r="A13" s="324"/>
      <c r="B13" s="169"/>
      <c r="C13" s="169"/>
      <c r="D13" s="170"/>
      <c r="E13" s="170"/>
    </row>
    <row r="14" spans="1:5" x14ac:dyDescent="0.25">
      <c r="A14" s="324"/>
      <c r="B14" s="169"/>
      <c r="C14" s="169"/>
      <c r="D14" s="170"/>
      <c r="E14" s="170"/>
    </row>
    <row r="15" spans="1:5" x14ac:dyDescent="0.25">
      <c r="A15" s="324"/>
      <c r="B15" s="169"/>
      <c r="C15" s="169"/>
      <c r="D15" s="170"/>
      <c r="E15" s="170"/>
    </row>
    <row r="16" spans="1:5" x14ac:dyDescent="0.25">
      <c r="A16" s="324"/>
      <c r="B16" s="169"/>
      <c r="C16" s="169"/>
      <c r="D16" s="170"/>
      <c r="E16" s="170"/>
    </row>
    <row r="17" spans="1:6" x14ac:dyDescent="0.25">
      <c r="A17" s="324"/>
      <c r="B17" s="169"/>
      <c r="C17" s="169"/>
      <c r="D17" s="170"/>
      <c r="E17" s="170"/>
    </row>
    <row r="18" spans="1:6" x14ac:dyDescent="0.25">
      <c r="A18" s="324"/>
      <c r="B18" s="169"/>
      <c r="C18" s="169"/>
      <c r="D18" s="170"/>
      <c r="E18" s="170"/>
    </row>
    <row r="19" spans="1:6" ht="78.75" x14ac:dyDescent="0.25">
      <c r="A19" s="325" t="s">
        <v>325</v>
      </c>
      <c r="B19" s="171" t="s">
        <v>329</v>
      </c>
      <c r="C19" s="169"/>
      <c r="D19" s="170"/>
      <c r="E19" s="170"/>
    </row>
    <row r="20" spans="1:6" ht="63" x14ac:dyDescent="0.25">
      <c r="A20" s="325"/>
      <c r="B20" s="172" t="s">
        <v>330</v>
      </c>
      <c r="C20" s="173"/>
      <c r="D20" s="174">
        <f>SUM(D21:D28)</f>
        <v>789000</v>
      </c>
      <c r="E20" s="174">
        <f>SUM(E21:E28)</f>
        <v>2689000</v>
      </c>
      <c r="F20" s="175">
        <f>F21+F22+F23+F24+F27+F28</f>
        <v>-2000000</v>
      </c>
    </row>
    <row r="21" spans="1:6" x14ac:dyDescent="0.25">
      <c r="A21" s="325"/>
      <c r="B21" s="176"/>
      <c r="C21" s="169" t="s">
        <v>331</v>
      </c>
      <c r="D21" s="177">
        <f>F21+E21</f>
        <v>808000</v>
      </c>
      <c r="E21" s="170">
        <v>808000</v>
      </c>
      <c r="F21" s="28">
        <f>'2.sz.tábla'!D29</f>
        <v>0</v>
      </c>
    </row>
    <row r="22" spans="1:6" x14ac:dyDescent="0.25">
      <c r="A22" s="325"/>
      <c r="B22" s="176"/>
      <c r="C22" s="169" t="s">
        <v>332</v>
      </c>
      <c r="D22" s="177">
        <f>E22+F22</f>
        <v>668000</v>
      </c>
      <c r="E22" s="170">
        <v>668000</v>
      </c>
      <c r="F22" s="28">
        <f>'2.sz.tábla'!D30</f>
        <v>0</v>
      </c>
    </row>
    <row r="23" spans="1:6" x14ac:dyDescent="0.25">
      <c r="A23" s="325"/>
      <c r="B23" s="176"/>
      <c r="C23" s="169" t="s">
        <v>333</v>
      </c>
      <c r="D23" s="177">
        <f t="shared" ref="D23:D27" si="0">E23+F23</f>
        <v>35000</v>
      </c>
      <c r="E23" s="170">
        <v>35000</v>
      </c>
      <c r="F23" s="28">
        <f>'2.sz.tábla'!D33</f>
        <v>0</v>
      </c>
    </row>
    <row r="24" spans="1:6" x14ac:dyDescent="0.25">
      <c r="A24" s="325"/>
      <c r="B24" s="176"/>
      <c r="C24" s="178" t="s">
        <v>334</v>
      </c>
      <c r="D24" s="177">
        <f t="shared" si="0"/>
        <v>-312000</v>
      </c>
      <c r="E24" s="170">
        <v>688000</v>
      </c>
      <c r="F24" s="28">
        <f>'2.sz.tábla'!D36</f>
        <v>-1000000</v>
      </c>
    </row>
    <row r="25" spans="1:6" x14ac:dyDescent="0.25">
      <c r="A25" s="325"/>
      <c r="B25" s="176"/>
      <c r="C25" s="178" t="s">
        <v>335</v>
      </c>
      <c r="D25" s="177">
        <f t="shared" si="0"/>
        <v>0</v>
      </c>
      <c r="E25" s="170">
        <v>0</v>
      </c>
      <c r="F25" s="28">
        <v>0</v>
      </c>
    </row>
    <row r="26" spans="1:6" x14ac:dyDescent="0.25">
      <c r="A26" s="325"/>
      <c r="B26" s="176"/>
      <c r="C26" s="178" t="s">
        <v>336</v>
      </c>
      <c r="D26" s="177">
        <f t="shared" si="0"/>
        <v>0</v>
      </c>
      <c r="E26" s="170">
        <v>0</v>
      </c>
      <c r="F26" s="28">
        <v>0</v>
      </c>
    </row>
    <row r="27" spans="1:6" x14ac:dyDescent="0.25">
      <c r="A27" s="325"/>
      <c r="B27" s="176"/>
      <c r="C27" s="169" t="s">
        <v>337</v>
      </c>
      <c r="D27" s="177">
        <f t="shared" si="0"/>
        <v>-510000</v>
      </c>
      <c r="E27" s="170">
        <v>490000</v>
      </c>
      <c r="F27" s="28">
        <f>'2.sz.tábla'!D34</f>
        <v>-1000000</v>
      </c>
    </row>
    <row r="28" spans="1:6" x14ac:dyDescent="0.25">
      <c r="A28" s="325"/>
      <c r="B28" s="176"/>
      <c r="C28" s="169" t="s">
        <v>338</v>
      </c>
      <c r="D28" s="177">
        <v>100000</v>
      </c>
      <c r="E28" s="170">
        <v>0</v>
      </c>
      <c r="F28" s="28">
        <f>'2.sz.tábla'!D39</f>
        <v>0</v>
      </c>
    </row>
    <row r="29" spans="1:6" ht="78.75" x14ac:dyDescent="0.25">
      <c r="A29" s="325" t="s">
        <v>326</v>
      </c>
      <c r="B29" s="171" t="s">
        <v>339</v>
      </c>
      <c r="C29" s="169"/>
      <c r="D29" s="170">
        <f t="shared" ref="D29" si="1">F29+E29</f>
        <v>0</v>
      </c>
      <c r="E29" s="170">
        <v>0</v>
      </c>
      <c r="F29" s="28"/>
    </row>
    <row r="30" spans="1:6" ht="63" x14ac:dyDescent="0.25">
      <c r="A30" s="326" t="s">
        <v>327</v>
      </c>
      <c r="B30" s="327" t="s">
        <v>340</v>
      </c>
      <c r="C30" s="328"/>
      <c r="D30" s="329">
        <f>F30+E30+G30</f>
        <v>0</v>
      </c>
      <c r="E30" s="329">
        <v>0</v>
      </c>
      <c r="F30" s="28"/>
    </row>
    <row r="31" spans="1:6" x14ac:dyDescent="0.25">
      <c r="A31" s="321"/>
      <c r="B31" s="322" t="s">
        <v>341</v>
      </c>
      <c r="C31" s="322"/>
      <c r="D31" s="330">
        <f>D30+D29+D19+D20+D11</f>
        <v>789000</v>
      </c>
      <c r="E31" s="330">
        <f>E30+E29+E19+E20+E11</f>
        <v>2689000</v>
      </c>
      <c r="F31" s="179">
        <f>SUM(F21:F28)</f>
        <v>-2000000</v>
      </c>
    </row>
  </sheetData>
  <mergeCells count="1">
    <mergeCell ref="A4:E5"/>
  </mergeCells>
  <pageMargins left="0.7" right="0.7" top="0.75" bottom="0.75" header="0.3" footer="0.3"/>
  <pageSetup paperSize="9" scale="92" orientation="portrait" r:id="rId1"/>
  <headerFooter>
    <oddHeader>&amp;L&amp;"Times New Roman,Normál"&amp;12Vászoly Község Önkormányzata&amp;C&amp;"Times New Roman,Normál"&amp;12 10. melléklet
Az önkormányzat 2020. évi költségvetéséről szóló 3/2020. (II. 11.) önkormányzati rendelethez</oddHeader>
  </headerFooter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view="pageLayout" zoomScaleNormal="100" workbookViewId="0">
      <selection activeCell="A4" sqref="A4:L4"/>
    </sheetView>
  </sheetViews>
  <sheetFormatPr defaultRowHeight="15.75" x14ac:dyDescent="0.25"/>
  <cols>
    <col min="1" max="1" width="10" style="47" customWidth="1"/>
    <col min="2" max="2" width="32" style="47" bestFit="1" customWidth="1"/>
    <col min="3" max="3" width="14" style="47" bestFit="1" customWidth="1"/>
    <col min="4" max="4" width="12.85546875" style="47" customWidth="1"/>
    <col min="5" max="5" width="11.85546875" style="47" customWidth="1"/>
    <col min="6" max="7" width="11.5703125" style="47" customWidth="1"/>
    <col min="8" max="8" width="11.28515625" style="47" customWidth="1"/>
    <col min="9" max="9" width="11" style="47" customWidth="1"/>
    <col min="10" max="10" width="10.5703125" style="47" customWidth="1"/>
    <col min="11" max="12" width="13.7109375" style="47" customWidth="1"/>
    <col min="13" max="256" width="9.140625" style="47"/>
    <col min="257" max="257" width="10" style="47" customWidth="1"/>
    <col min="258" max="258" width="29" style="47" customWidth="1"/>
    <col min="259" max="259" width="12" style="47" customWidth="1"/>
    <col min="260" max="260" width="12.85546875" style="47" customWidth="1"/>
    <col min="261" max="261" width="11.85546875" style="47" customWidth="1"/>
    <col min="262" max="263" width="11.5703125" style="47" customWidth="1"/>
    <col min="264" max="264" width="11.28515625" style="47" customWidth="1"/>
    <col min="265" max="265" width="11" style="47" customWidth="1"/>
    <col min="266" max="266" width="10.5703125" style="47" customWidth="1"/>
    <col min="267" max="268" width="13.7109375" style="47" customWidth="1"/>
    <col min="269" max="512" width="9.140625" style="47"/>
    <col min="513" max="513" width="10" style="47" customWidth="1"/>
    <col min="514" max="514" width="29" style="47" customWidth="1"/>
    <col min="515" max="515" width="12" style="47" customWidth="1"/>
    <col min="516" max="516" width="12.85546875" style="47" customWidth="1"/>
    <col min="517" max="517" width="11.85546875" style="47" customWidth="1"/>
    <col min="518" max="519" width="11.5703125" style="47" customWidth="1"/>
    <col min="520" max="520" width="11.28515625" style="47" customWidth="1"/>
    <col min="521" max="521" width="11" style="47" customWidth="1"/>
    <col min="522" max="522" width="10.5703125" style="47" customWidth="1"/>
    <col min="523" max="524" width="13.7109375" style="47" customWidth="1"/>
    <col min="525" max="768" width="9.140625" style="47"/>
    <col min="769" max="769" width="10" style="47" customWidth="1"/>
    <col min="770" max="770" width="29" style="47" customWidth="1"/>
    <col min="771" max="771" width="12" style="47" customWidth="1"/>
    <col min="772" max="772" width="12.85546875" style="47" customWidth="1"/>
    <col min="773" max="773" width="11.85546875" style="47" customWidth="1"/>
    <col min="774" max="775" width="11.5703125" style="47" customWidth="1"/>
    <col min="776" max="776" width="11.28515625" style="47" customWidth="1"/>
    <col min="777" max="777" width="11" style="47" customWidth="1"/>
    <col min="778" max="778" width="10.5703125" style="47" customWidth="1"/>
    <col min="779" max="780" width="13.7109375" style="47" customWidth="1"/>
    <col min="781" max="1024" width="9.140625" style="47"/>
    <col min="1025" max="1025" width="10" style="47" customWidth="1"/>
    <col min="1026" max="1026" width="29" style="47" customWidth="1"/>
    <col min="1027" max="1027" width="12" style="47" customWidth="1"/>
    <col min="1028" max="1028" width="12.85546875" style="47" customWidth="1"/>
    <col min="1029" max="1029" width="11.85546875" style="47" customWidth="1"/>
    <col min="1030" max="1031" width="11.5703125" style="47" customWidth="1"/>
    <col min="1032" max="1032" width="11.28515625" style="47" customWidth="1"/>
    <col min="1033" max="1033" width="11" style="47" customWidth="1"/>
    <col min="1034" max="1034" width="10.5703125" style="47" customWidth="1"/>
    <col min="1035" max="1036" width="13.7109375" style="47" customWidth="1"/>
    <col min="1037" max="1280" width="9.140625" style="47"/>
    <col min="1281" max="1281" width="10" style="47" customWidth="1"/>
    <col min="1282" max="1282" width="29" style="47" customWidth="1"/>
    <col min="1283" max="1283" width="12" style="47" customWidth="1"/>
    <col min="1284" max="1284" width="12.85546875" style="47" customWidth="1"/>
    <col min="1285" max="1285" width="11.85546875" style="47" customWidth="1"/>
    <col min="1286" max="1287" width="11.5703125" style="47" customWidth="1"/>
    <col min="1288" max="1288" width="11.28515625" style="47" customWidth="1"/>
    <col min="1289" max="1289" width="11" style="47" customWidth="1"/>
    <col min="1290" max="1290" width="10.5703125" style="47" customWidth="1"/>
    <col min="1291" max="1292" width="13.7109375" style="47" customWidth="1"/>
    <col min="1293" max="1536" width="9.140625" style="47"/>
    <col min="1537" max="1537" width="10" style="47" customWidth="1"/>
    <col min="1538" max="1538" width="29" style="47" customWidth="1"/>
    <col min="1539" max="1539" width="12" style="47" customWidth="1"/>
    <col min="1540" max="1540" width="12.85546875" style="47" customWidth="1"/>
    <col min="1541" max="1541" width="11.85546875" style="47" customWidth="1"/>
    <col min="1542" max="1543" width="11.5703125" style="47" customWidth="1"/>
    <col min="1544" max="1544" width="11.28515625" style="47" customWidth="1"/>
    <col min="1545" max="1545" width="11" style="47" customWidth="1"/>
    <col min="1546" max="1546" width="10.5703125" style="47" customWidth="1"/>
    <col min="1547" max="1548" width="13.7109375" style="47" customWidth="1"/>
    <col min="1549" max="1792" width="9.140625" style="47"/>
    <col min="1793" max="1793" width="10" style="47" customWidth="1"/>
    <col min="1794" max="1794" width="29" style="47" customWidth="1"/>
    <col min="1795" max="1795" width="12" style="47" customWidth="1"/>
    <col min="1796" max="1796" width="12.85546875" style="47" customWidth="1"/>
    <col min="1797" max="1797" width="11.85546875" style="47" customWidth="1"/>
    <col min="1798" max="1799" width="11.5703125" style="47" customWidth="1"/>
    <col min="1800" max="1800" width="11.28515625" style="47" customWidth="1"/>
    <col min="1801" max="1801" width="11" style="47" customWidth="1"/>
    <col min="1802" max="1802" width="10.5703125" style="47" customWidth="1"/>
    <col min="1803" max="1804" width="13.7109375" style="47" customWidth="1"/>
    <col min="1805" max="2048" width="9.140625" style="47"/>
    <col min="2049" max="2049" width="10" style="47" customWidth="1"/>
    <col min="2050" max="2050" width="29" style="47" customWidth="1"/>
    <col min="2051" max="2051" width="12" style="47" customWidth="1"/>
    <col min="2052" max="2052" width="12.85546875" style="47" customWidth="1"/>
    <col min="2053" max="2053" width="11.85546875" style="47" customWidth="1"/>
    <col min="2054" max="2055" width="11.5703125" style="47" customWidth="1"/>
    <col min="2056" max="2056" width="11.28515625" style="47" customWidth="1"/>
    <col min="2057" max="2057" width="11" style="47" customWidth="1"/>
    <col min="2058" max="2058" width="10.5703125" style="47" customWidth="1"/>
    <col min="2059" max="2060" width="13.7109375" style="47" customWidth="1"/>
    <col min="2061" max="2304" width="9.140625" style="47"/>
    <col min="2305" max="2305" width="10" style="47" customWidth="1"/>
    <col min="2306" max="2306" width="29" style="47" customWidth="1"/>
    <col min="2307" max="2307" width="12" style="47" customWidth="1"/>
    <col min="2308" max="2308" width="12.85546875" style="47" customWidth="1"/>
    <col min="2309" max="2309" width="11.85546875" style="47" customWidth="1"/>
    <col min="2310" max="2311" width="11.5703125" style="47" customWidth="1"/>
    <col min="2312" max="2312" width="11.28515625" style="47" customWidth="1"/>
    <col min="2313" max="2313" width="11" style="47" customWidth="1"/>
    <col min="2314" max="2314" width="10.5703125" style="47" customWidth="1"/>
    <col min="2315" max="2316" width="13.7109375" style="47" customWidth="1"/>
    <col min="2317" max="2560" width="9.140625" style="47"/>
    <col min="2561" max="2561" width="10" style="47" customWidth="1"/>
    <col min="2562" max="2562" width="29" style="47" customWidth="1"/>
    <col min="2563" max="2563" width="12" style="47" customWidth="1"/>
    <col min="2564" max="2564" width="12.85546875" style="47" customWidth="1"/>
    <col min="2565" max="2565" width="11.85546875" style="47" customWidth="1"/>
    <col min="2566" max="2567" width="11.5703125" style="47" customWidth="1"/>
    <col min="2568" max="2568" width="11.28515625" style="47" customWidth="1"/>
    <col min="2569" max="2569" width="11" style="47" customWidth="1"/>
    <col min="2570" max="2570" width="10.5703125" style="47" customWidth="1"/>
    <col min="2571" max="2572" width="13.7109375" style="47" customWidth="1"/>
    <col min="2573" max="2816" width="9.140625" style="47"/>
    <col min="2817" max="2817" width="10" style="47" customWidth="1"/>
    <col min="2818" max="2818" width="29" style="47" customWidth="1"/>
    <col min="2819" max="2819" width="12" style="47" customWidth="1"/>
    <col min="2820" max="2820" width="12.85546875" style="47" customWidth="1"/>
    <col min="2821" max="2821" width="11.85546875" style="47" customWidth="1"/>
    <col min="2822" max="2823" width="11.5703125" style="47" customWidth="1"/>
    <col min="2824" max="2824" width="11.28515625" style="47" customWidth="1"/>
    <col min="2825" max="2825" width="11" style="47" customWidth="1"/>
    <col min="2826" max="2826" width="10.5703125" style="47" customWidth="1"/>
    <col min="2827" max="2828" width="13.7109375" style="47" customWidth="1"/>
    <col min="2829" max="3072" width="9.140625" style="47"/>
    <col min="3073" max="3073" width="10" style="47" customWidth="1"/>
    <col min="3074" max="3074" width="29" style="47" customWidth="1"/>
    <col min="3075" max="3075" width="12" style="47" customWidth="1"/>
    <col min="3076" max="3076" width="12.85546875" style="47" customWidth="1"/>
    <col min="3077" max="3077" width="11.85546875" style="47" customWidth="1"/>
    <col min="3078" max="3079" width="11.5703125" style="47" customWidth="1"/>
    <col min="3080" max="3080" width="11.28515625" style="47" customWidth="1"/>
    <col min="3081" max="3081" width="11" style="47" customWidth="1"/>
    <col min="3082" max="3082" width="10.5703125" style="47" customWidth="1"/>
    <col min="3083" max="3084" width="13.7109375" style="47" customWidth="1"/>
    <col min="3085" max="3328" width="9.140625" style="47"/>
    <col min="3329" max="3329" width="10" style="47" customWidth="1"/>
    <col min="3330" max="3330" width="29" style="47" customWidth="1"/>
    <col min="3331" max="3331" width="12" style="47" customWidth="1"/>
    <col min="3332" max="3332" width="12.85546875" style="47" customWidth="1"/>
    <col min="3333" max="3333" width="11.85546875" style="47" customWidth="1"/>
    <col min="3334" max="3335" width="11.5703125" style="47" customWidth="1"/>
    <col min="3336" max="3336" width="11.28515625" style="47" customWidth="1"/>
    <col min="3337" max="3337" width="11" style="47" customWidth="1"/>
    <col min="3338" max="3338" width="10.5703125" style="47" customWidth="1"/>
    <col min="3339" max="3340" width="13.7109375" style="47" customWidth="1"/>
    <col min="3341" max="3584" width="9.140625" style="47"/>
    <col min="3585" max="3585" width="10" style="47" customWidth="1"/>
    <col min="3586" max="3586" width="29" style="47" customWidth="1"/>
    <col min="3587" max="3587" width="12" style="47" customWidth="1"/>
    <col min="3588" max="3588" width="12.85546875" style="47" customWidth="1"/>
    <col min="3589" max="3589" width="11.85546875" style="47" customWidth="1"/>
    <col min="3590" max="3591" width="11.5703125" style="47" customWidth="1"/>
    <col min="3592" max="3592" width="11.28515625" style="47" customWidth="1"/>
    <col min="3593" max="3593" width="11" style="47" customWidth="1"/>
    <col min="3594" max="3594" width="10.5703125" style="47" customWidth="1"/>
    <col min="3595" max="3596" width="13.7109375" style="47" customWidth="1"/>
    <col min="3597" max="3840" width="9.140625" style="47"/>
    <col min="3841" max="3841" width="10" style="47" customWidth="1"/>
    <col min="3842" max="3842" width="29" style="47" customWidth="1"/>
    <col min="3843" max="3843" width="12" style="47" customWidth="1"/>
    <col min="3844" max="3844" width="12.85546875" style="47" customWidth="1"/>
    <col min="3845" max="3845" width="11.85546875" style="47" customWidth="1"/>
    <col min="3846" max="3847" width="11.5703125" style="47" customWidth="1"/>
    <col min="3848" max="3848" width="11.28515625" style="47" customWidth="1"/>
    <col min="3849" max="3849" width="11" style="47" customWidth="1"/>
    <col min="3850" max="3850" width="10.5703125" style="47" customWidth="1"/>
    <col min="3851" max="3852" width="13.7109375" style="47" customWidth="1"/>
    <col min="3853" max="4096" width="9.140625" style="47"/>
    <col min="4097" max="4097" width="10" style="47" customWidth="1"/>
    <col min="4098" max="4098" width="29" style="47" customWidth="1"/>
    <col min="4099" max="4099" width="12" style="47" customWidth="1"/>
    <col min="4100" max="4100" width="12.85546875" style="47" customWidth="1"/>
    <col min="4101" max="4101" width="11.85546875" style="47" customWidth="1"/>
    <col min="4102" max="4103" width="11.5703125" style="47" customWidth="1"/>
    <col min="4104" max="4104" width="11.28515625" style="47" customWidth="1"/>
    <col min="4105" max="4105" width="11" style="47" customWidth="1"/>
    <col min="4106" max="4106" width="10.5703125" style="47" customWidth="1"/>
    <col min="4107" max="4108" width="13.7109375" style="47" customWidth="1"/>
    <col min="4109" max="4352" width="9.140625" style="47"/>
    <col min="4353" max="4353" width="10" style="47" customWidth="1"/>
    <col min="4354" max="4354" width="29" style="47" customWidth="1"/>
    <col min="4355" max="4355" width="12" style="47" customWidth="1"/>
    <col min="4356" max="4356" width="12.85546875" style="47" customWidth="1"/>
    <col min="4357" max="4357" width="11.85546875" style="47" customWidth="1"/>
    <col min="4358" max="4359" width="11.5703125" style="47" customWidth="1"/>
    <col min="4360" max="4360" width="11.28515625" style="47" customWidth="1"/>
    <col min="4361" max="4361" width="11" style="47" customWidth="1"/>
    <col min="4362" max="4362" width="10.5703125" style="47" customWidth="1"/>
    <col min="4363" max="4364" width="13.7109375" style="47" customWidth="1"/>
    <col min="4365" max="4608" width="9.140625" style="47"/>
    <col min="4609" max="4609" width="10" style="47" customWidth="1"/>
    <col min="4610" max="4610" width="29" style="47" customWidth="1"/>
    <col min="4611" max="4611" width="12" style="47" customWidth="1"/>
    <col min="4612" max="4612" width="12.85546875" style="47" customWidth="1"/>
    <col min="4613" max="4613" width="11.85546875" style="47" customWidth="1"/>
    <col min="4614" max="4615" width="11.5703125" style="47" customWidth="1"/>
    <col min="4616" max="4616" width="11.28515625" style="47" customWidth="1"/>
    <col min="4617" max="4617" width="11" style="47" customWidth="1"/>
    <col min="4618" max="4618" width="10.5703125" style="47" customWidth="1"/>
    <col min="4619" max="4620" width="13.7109375" style="47" customWidth="1"/>
    <col min="4621" max="4864" width="9.140625" style="47"/>
    <col min="4865" max="4865" width="10" style="47" customWidth="1"/>
    <col min="4866" max="4866" width="29" style="47" customWidth="1"/>
    <col min="4867" max="4867" width="12" style="47" customWidth="1"/>
    <col min="4868" max="4868" width="12.85546875" style="47" customWidth="1"/>
    <col min="4869" max="4869" width="11.85546875" style="47" customWidth="1"/>
    <col min="4870" max="4871" width="11.5703125" style="47" customWidth="1"/>
    <col min="4872" max="4872" width="11.28515625" style="47" customWidth="1"/>
    <col min="4873" max="4873" width="11" style="47" customWidth="1"/>
    <col min="4874" max="4874" width="10.5703125" style="47" customWidth="1"/>
    <col min="4875" max="4876" width="13.7109375" style="47" customWidth="1"/>
    <col min="4877" max="5120" width="9.140625" style="47"/>
    <col min="5121" max="5121" width="10" style="47" customWidth="1"/>
    <col min="5122" max="5122" width="29" style="47" customWidth="1"/>
    <col min="5123" max="5123" width="12" style="47" customWidth="1"/>
    <col min="5124" max="5124" width="12.85546875" style="47" customWidth="1"/>
    <col min="5125" max="5125" width="11.85546875" style="47" customWidth="1"/>
    <col min="5126" max="5127" width="11.5703125" style="47" customWidth="1"/>
    <col min="5128" max="5128" width="11.28515625" style="47" customWidth="1"/>
    <col min="5129" max="5129" width="11" style="47" customWidth="1"/>
    <col min="5130" max="5130" width="10.5703125" style="47" customWidth="1"/>
    <col min="5131" max="5132" width="13.7109375" style="47" customWidth="1"/>
    <col min="5133" max="5376" width="9.140625" style="47"/>
    <col min="5377" max="5377" width="10" style="47" customWidth="1"/>
    <col min="5378" max="5378" width="29" style="47" customWidth="1"/>
    <col min="5379" max="5379" width="12" style="47" customWidth="1"/>
    <col min="5380" max="5380" width="12.85546875" style="47" customWidth="1"/>
    <col min="5381" max="5381" width="11.85546875" style="47" customWidth="1"/>
    <col min="5382" max="5383" width="11.5703125" style="47" customWidth="1"/>
    <col min="5384" max="5384" width="11.28515625" style="47" customWidth="1"/>
    <col min="5385" max="5385" width="11" style="47" customWidth="1"/>
    <col min="5386" max="5386" width="10.5703125" style="47" customWidth="1"/>
    <col min="5387" max="5388" width="13.7109375" style="47" customWidth="1"/>
    <col min="5389" max="5632" width="9.140625" style="47"/>
    <col min="5633" max="5633" width="10" style="47" customWidth="1"/>
    <col min="5634" max="5634" width="29" style="47" customWidth="1"/>
    <col min="5635" max="5635" width="12" style="47" customWidth="1"/>
    <col min="5636" max="5636" width="12.85546875" style="47" customWidth="1"/>
    <col min="5637" max="5637" width="11.85546875" style="47" customWidth="1"/>
    <col min="5638" max="5639" width="11.5703125" style="47" customWidth="1"/>
    <col min="5640" max="5640" width="11.28515625" style="47" customWidth="1"/>
    <col min="5641" max="5641" width="11" style="47" customWidth="1"/>
    <col min="5642" max="5642" width="10.5703125" style="47" customWidth="1"/>
    <col min="5643" max="5644" width="13.7109375" style="47" customWidth="1"/>
    <col min="5645" max="5888" width="9.140625" style="47"/>
    <col min="5889" max="5889" width="10" style="47" customWidth="1"/>
    <col min="5890" max="5890" width="29" style="47" customWidth="1"/>
    <col min="5891" max="5891" width="12" style="47" customWidth="1"/>
    <col min="5892" max="5892" width="12.85546875" style="47" customWidth="1"/>
    <col min="5893" max="5893" width="11.85546875" style="47" customWidth="1"/>
    <col min="5894" max="5895" width="11.5703125" style="47" customWidth="1"/>
    <col min="5896" max="5896" width="11.28515625" style="47" customWidth="1"/>
    <col min="5897" max="5897" width="11" style="47" customWidth="1"/>
    <col min="5898" max="5898" width="10.5703125" style="47" customWidth="1"/>
    <col min="5899" max="5900" width="13.7109375" style="47" customWidth="1"/>
    <col min="5901" max="6144" width="9.140625" style="47"/>
    <col min="6145" max="6145" width="10" style="47" customWidth="1"/>
    <col min="6146" max="6146" width="29" style="47" customWidth="1"/>
    <col min="6147" max="6147" width="12" style="47" customWidth="1"/>
    <col min="6148" max="6148" width="12.85546875" style="47" customWidth="1"/>
    <col min="6149" max="6149" width="11.85546875" style="47" customWidth="1"/>
    <col min="6150" max="6151" width="11.5703125" style="47" customWidth="1"/>
    <col min="6152" max="6152" width="11.28515625" style="47" customWidth="1"/>
    <col min="6153" max="6153" width="11" style="47" customWidth="1"/>
    <col min="6154" max="6154" width="10.5703125" style="47" customWidth="1"/>
    <col min="6155" max="6156" width="13.7109375" style="47" customWidth="1"/>
    <col min="6157" max="6400" width="9.140625" style="47"/>
    <col min="6401" max="6401" width="10" style="47" customWidth="1"/>
    <col min="6402" max="6402" width="29" style="47" customWidth="1"/>
    <col min="6403" max="6403" width="12" style="47" customWidth="1"/>
    <col min="6404" max="6404" width="12.85546875" style="47" customWidth="1"/>
    <col min="6405" max="6405" width="11.85546875" style="47" customWidth="1"/>
    <col min="6406" max="6407" width="11.5703125" style="47" customWidth="1"/>
    <col min="6408" max="6408" width="11.28515625" style="47" customWidth="1"/>
    <col min="6409" max="6409" width="11" style="47" customWidth="1"/>
    <col min="6410" max="6410" width="10.5703125" style="47" customWidth="1"/>
    <col min="6411" max="6412" width="13.7109375" style="47" customWidth="1"/>
    <col min="6413" max="6656" width="9.140625" style="47"/>
    <col min="6657" max="6657" width="10" style="47" customWidth="1"/>
    <col min="6658" max="6658" width="29" style="47" customWidth="1"/>
    <col min="6659" max="6659" width="12" style="47" customWidth="1"/>
    <col min="6660" max="6660" width="12.85546875" style="47" customWidth="1"/>
    <col min="6661" max="6661" width="11.85546875" style="47" customWidth="1"/>
    <col min="6662" max="6663" width="11.5703125" style="47" customWidth="1"/>
    <col min="6664" max="6664" width="11.28515625" style="47" customWidth="1"/>
    <col min="6665" max="6665" width="11" style="47" customWidth="1"/>
    <col min="6666" max="6666" width="10.5703125" style="47" customWidth="1"/>
    <col min="6667" max="6668" width="13.7109375" style="47" customWidth="1"/>
    <col min="6669" max="6912" width="9.140625" style="47"/>
    <col min="6913" max="6913" width="10" style="47" customWidth="1"/>
    <col min="6914" max="6914" width="29" style="47" customWidth="1"/>
    <col min="6915" max="6915" width="12" style="47" customWidth="1"/>
    <col min="6916" max="6916" width="12.85546875" style="47" customWidth="1"/>
    <col min="6917" max="6917" width="11.85546875" style="47" customWidth="1"/>
    <col min="6918" max="6919" width="11.5703125" style="47" customWidth="1"/>
    <col min="6920" max="6920" width="11.28515625" style="47" customWidth="1"/>
    <col min="6921" max="6921" width="11" style="47" customWidth="1"/>
    <col min="6922" max="6922" width="10.5703125" style="47" customWidth="1"/>
    <col min="6923" max="6924" width="13.7109375" style="47" customWidth="1"/>
    <col min="6925" max="7168" width="9.140625" style="47"/>
    <col min="7169" max="7169" width="10" style="47" customWidth="1"/>
    <col min="7170" max="7170" width="29" style="47" customWidth="1"/>
    <col min="7171" max="7171" width="12" style="47" customWidth="1"/>
    <col min="7172" max="7172" width="12.85546875" style="47" customWidth="1"/>
    <col min="7173" max="7173" width="11.85546875" style="47" customWidth="1"/>
    <col min="7174" max="7175" width="11.5703125" style="47" customWidth="1"/>
    <col min="7176" max="7176" width="11.28515625" style="47" customWidth="1"/>
    <col min="7177" max="7177" width="11" style="47" customWidth="1"/>
    <col min="7178" max="7178" width="10.5703125" style="47" customWidth="1"/>
    <col min="7179" max="7180" width="13.7109375" style="47" customWidth="1"/>
    <col min="7181" max="7424" width="9.140625" style="47"/>
    <col min="7425" max="7425" width="10" style="47" customWidth="1"/>
    <col min="7426" max="7426" width="29" style="47" customWidth="1"/>
    <col min="7427" max="7427" width="12" style="47" customWidth="1"/>
    <col min="7428" max="7428" width="12.85546875" style="47" customWidth="1"/>
    <col min="7429" max="7429" width="11.85546875" style="47" customWidth="1"/>
    <col min="7430" max="7431" width="11.5703125" style="47" customWidth="1"/>
    <col min="7432" max="7432" width="11.28515625" style="47" customWidth="1"/>
    <col min="7433" max="7433" width="11" style="47" customWidth="1"/>
    <col min="7434" max="7434" width="10.5703125" style="47" customWidth="1"/>
    <col min="7435" max="7436" width="13.7109375" style="47" customWidth="1"/>
    <col min="7437" max="7680" width="9.140625" style="47"/>
    <col min="7681" max="7681" width="10" style="47" customWidth="1"/>
    <col min="7682" max="7682" width="29" style="47" customWidth="1"/>
    <col min="7683" max="7683" width="12" style="47" customWidth="1"/>
    <col min="7684" max="7684" width="12.85546875" style="47" customWidth="1"/>
    <col min="7685" max="7685" width="11.85546875" style="47" customWidth="1"/>
    <col min="7686" max="7687" width="11.5703125" style="47" customWidth="1"/>
    <col min="7688" max="7688" width="11.28515625" style="47" customWidth="1"/>
    <col min="7689" max="7689" width="11" style="47" customWidth="1"/>
    <col min="7690" max="7690" width="10.5703125" style="47" customWidth="1"/>
    <col min="7691" max="7692" width="13.7109375" style="47" customWidth="1"/>
    <col min="7693" max="7936" width="9.140625" style="47"/>
    <col min="7937" max="7937" width="10" style="47" customWidth="1"/>
    <col min="7938" max="7938" width="29" style="47" customWidth="1"/>
    <col min="7939" max="7939" width="12" style="47" customWidth="1"/>
    <col min="7940" max="7940" width="12.85546875" style="47" customWidth="1"/>
    <col min="7941" max="7941" width="11.85546875" style="47" customWidth="1"/>
    <col min="7942" max="7943" width="11.5703125" style="47" customWidth="1"/>
    <col min="7944" max="7944" width="11.28515625" style="47" customWidth="1"/>
    <col min="7945" max="7945" width="11" style="47" customWidth="1"/>
    <col min="7946" max="7946" width="10.5703125" style="47" customWidth="1"/>
    <col min="7947" max="7948" width="13.7109375" style="47" customWidth="1"/>
    <col min="7949" max="8192" width="9.140625" style="47"/>
    <col min="8193" max="8193" width="10" style="47" customWidth="1"/>
    <col min="8194" max="8194" width="29" style="47" customWidth="1"/>
    <col min="8195" max="8195" width="12" style="47" customWidth="1"/>
    <col min="8196" max="8196" width="12.85546875" style="47" customWidth="1"/>
    <col min="8197" max="8197" width="11.85546875" style="47" customWidth="1"/>
    <col min="8198" max="8199" width="11.5703125" style="47" customWidth="1"/>
    <col min="8200" max="8200" width="11.28515625" style="47" customWidth="1"/>
    <col min="8201" max="8201" width="11" style="47" customWidth="1"/>
    <col min="8202" max="8202" width="10.5703125" style="47" customWidth="1"/>
    <col min="8203" max="8204" width="13.7109375" style="47" customWidth="1"/>
    <col min="8205" max="8448" width="9.140625" style="47"/>
    <col min="8449" max="8449" width="10" style="47" customWidth="1"/>
    <col min="8450" max="8450" width="29" style="47" customWidth="1"/>
    <col min="8451" max="8451" width="12" style="47" customWidth="1"/>
    <col min="8452" max="8452" width="12.85546875" style="47" customWidth="1"/>
    <col min="8453" max="8453" width="11.85546875" style="47" customWidth="1"/>
    <col min="8454" max="8455" width="11.5703125" style="47" customWidth="1"/>
    <col min="8456" max="8456" width="11.28515625" style="47" customWidth="1"/>
    <col min="8457" max="8457" width="11" style="47" customWidth="1"/>
    <col min="8458" max="8458" width="10.5703125" style="47" customWidth="1"/>
    <col min="8459" max="8460" width="13.7109375" style="47" customWidth="1"/>
    <col min="8461" max="8704" width="9.140625" style="47"/>
    <col min="8705" max="8705" width="10" style="47" customWidth="1"/>
    <col min="8706" max="8706" width="29" style="47" customWidth="1"/>
    <col min="8707" max="8707" width="12" style="47" customWidth="1"/>
    <col min="8708" max="8708" width="12.85546875" style="47" customWidth="1"/>
    <col min="8709" max="8709" width="11.85546875" style="47" customWidth="1"/>
    <col min="8710" max="8711" width="11.5703125" style="47" customWidth="1"/>
    <col min="8712" max="8712" width="11.28515625" style="47" customWidth="1"/>
    <col min="8713" max="8713" width="11" style="47" customWidth="1"/>
    <col min="8714" max="8714" width="10.5703125" style="47" customWidth="1"/>
    <col min="8715" max="8716" width="13.7109375" style="47" customWidth="1"/>
    <col min="8717" max="8960" width="9.140625" style="47"/>
    <col min="8961" max="8961" width="10" style="47" customWidth="1"/>
    <col min="8962" max="8962" width="29" style="47" customWidth="1"/>
    <col min="8963" max="8963" width="12" style="47" customWidth="1"/>
    <col min="8964" max="8964" width="12.85546875" style="47" customWidth="1"/>
    <col min="8965" max="8965" width="11.85546875" style="47" customWidth="1"/>
    <col min="8966" max="8967" width="11.5703125" style="47" customWidth="1"/>
    <col min="8968" max="8968" width="11.28515625" style="47" customWidth="1"/>
    <col min="8969" max="8969" width="11" style="47" customWidth="1"/>
    <col min="8970" max="8970" width="10.5703125" style="47" customWidth="1"/>
    <col min="8971" max="8972" width="13.7109375" style="47" customWidth="1"/>
    <col min="8973" max="9216" width="9.140625" style="47"/>
    <col min="9217" max="9217" width="10" style="47" customWidth="1"/>
    <col min="9218" max="9218" width="29" style="47" customWidth="1"/>
    <col min="9219" max="9219" width="12" style="47" customWidth="1"/>
    <col min="9220" max="9220" width="12.85546875" style="47" customWidth="1"/>
    <col min="9221" max="9221" width="11.85546875" style="47" customWidth="1"/>
    <col min="9222" max="9223" width="11.5703125" style="47" customWidth="1"/>
    <col min="9224" max="9224" width="11.28515625" style="47" customWidth="1"/>
    <col min="9225" max="9225" width="11" style="47" customWidth="1"/>
    <col min="9226" max="9226" width="10.5703125" style="47" customWidth="1"/>
    <col min="9227" max="9228" width="13.7109375" style="47" customWidth="1"/>
    <col min="9229" max="9472" width="9.140625" style="47"/>
    <col min="9473" max="9473" width="10" style="47" customWidth="1"/>
    <col min="9474" max="9474" width="29" style="47" customWidth="1"/>
    <col min="9475" max="9475" width="12" style="47" customWidth="1"/>
    <col min="9476" max="9476" width="12.85546875" style="47" customWidth="1"/>
    <col min="9477" max="9477" width="11.85546875" style="47" customWidth="1"/>
    <col min="9478" max="9479" width="11.5703125" style="47" customWidth="1"/>
    <col min="9480" max="9480" width="11.28515625" style="47" customWidth="1"/>
    <col min="9481" max="9481" width="11" style="47" customWidth="1"/>
    <col min="9482" max="9482" width="10.5703125" style="47" customWidth="1"/>
    <col min="9483" max="9484" width="13.7109375" style="47" customWidth="1"/>
    <col min="9485" max="9728" width="9.140625" style="47"/>
    <col min="9729" max="9729" width="10" style="47" customWidth="1"/>
    <col min="9730" max="9730" width="29" style="47" customWidth="1"/>
    <col min="9731" max="9731" width="12" style="47" customWidth="1"/>
    <col min="9732" max="9732" width="12.85546875" style="47" customWidth="1"/>
    <col min="9733" max="9733" width="11.85546875" style="47" customWidth="1"/>
    <col min="9734" max="9735" width="11.5703125" style="47" customWidth="1"/>
    <col min="9736" max="9736" width="11.28515625" style="47" customWidth="1"/>
    <col min="9737" max="9737" width="11" style="47" customWidth="1"/>
    <col min="9738" max="9738" width="10.5703125" style="47" customWidth="1"/>
    <col min="9739" max="9740" width="13.7109375" style="47" customWidth="1"/>
    <col min="9741" max="9984" width="9.140625" style="47"/>
    <col min="9985" max="9985" width="10" style="47" customWidth="1"/>
    <col min="9986" max="9986" width="29" style="47" customWidth="1"/>
    <col min="9987" max="9987" width="12" style="47" customWidth="1"/>
    <col min="9988" max="9988" width="12.85546875" style="47" customWidth="1"/>
    <col min="9989" max="9989" width="11.85546875" style="47" customWidth="1"/>
    <col min="9990" max="9991" width="11.5703125" style="47" customWidth="1"/>
    <col min="9992" max="9992" width="11.28515625" style="47" customWidth="1"/>
    <col min="9993" max="9993" width="11" style="47" customWidth="1"/>
    <col min="9994" max="9994" width="10.5703125" style="47" customWidth="1"/>
    <col min="9995" max="9996" width="13.7109375" style="47" customWidth="1"/>
    <col min="9997" max="10240" width="9.140625" style="47"/>
    <col min="10241" max="10241" width="10" style="47" customWidth="1"/>
    <col min="10242" max="10242" width="29" style="47" customWidth="1"/>
    <col min="10243" max="10243" width="12" style="47" customWidth="1"/>
    <col min="10244" max="10244" width="12.85546875" style="47" customWidth="1"/>
    <col min="10245" max="10245" width="11.85546875" style="47" customWidth="1"/>
    <col min="10246" max="10247" width="11.5703125" style="47" customWidth="1"/>
    <col min="10248" max="10248" width="11.28515625" style="47" customWidth="1"/>
    <col min="10249" max="10249" width="11" style="47" customWidth="1"/>
    <col min="10250" max="10250" width="10.5703125" style="47" customWidth="1"/>
    <col min="10251" max="10252" width="13.7109375" style="47" customWidth="1"/>
    <col min="10253" max="10496" width="9.140625" style="47"/>
    <col min="10497" max="10497" width="10" style="47" customWidth="1"/>
    <col min="10498" max="10498" width="29" style="47" customWidth="1"/>
    <col min="10499" max="10499" width="12" style="47" customWidth="1"/>
    <col min="10500" max="10500" width="12.85546875" style="47" customWidth="1"/>
    <col min="10501" max="10501" width="11.85546875" style="47" customWidth="1"/>
    <col min="10502" max="10503" width="11.5703125" style="47" customWidth="1"/>
    <col min="10504" max="10504" width="11.28515625" style="47" customWidth="1"/>
    <col min="10505" max="10505" width="11" style="47" customWidth="1"/>
    <col min="10506" max="10506" width="10.5703125" style="47" customWidth="1"/>
    <col min="10507" max="10508" width="13.7109375" style="47" customWidth="1"/>
    <col min="10509" max="10752" width="9.140625" style="47"/>
    <col min="10753" max="10753" width="10" style="47" customWidth="1"/>
    <col min="10754" max="10754" width="29" style="47" customWidth="1"/>
    <col min="10755" max="10755" width="12" style="47" customWidth="1"/>
    <col min="10756" max="10756" width="12.85546875" style="47" customWidth="1"/>
    <col min="10757" max="10757" width="11.85546875" style="47" customWidth="1"/>
    <col min="10758" max="10759" width="11.5703125" style="47" customWidth="1"/>
    <col min="10760" max="10760" width="11.28515625" style="47" customWidth="1"/>
    <col min="10761" max="10761" width="11" style="47" customWidth="1"/>
    <col min="10762" max="10762" width="10.5703125" style="47" customWidth="1"/>
    <col min="10763" max="10764" width="13.7109375" style="47" customWidth="1"/>
    <col min="10765" max="11008" width="9.140625" style="47"/>
    <col min="11009" max="11009" width="10" style="47" customWidth="1"/>
    <col min="11010" max="11010" width="29" style="47" customWidth="1"/>
    <col min="11011" max="11011" width="12" style="47" customWidth="1"/>
    <col min="11012" max="11012" width="12.85546875" style="47" customWidth="1"/>
    <col min="11013" max="11013" width="11.85546875" style="47" customWidth="1"/>
    <col min="11014" max="11015" width="11.5703125" style="47" customWidth="1"/>
    <col min="11016" max="11016" width="11.28515625" style="47" customWidth="1"/>
    <col min="11017" max="11017" width="11" style="47" customWidth="1"/>
    <col min="11018" max="11018" width="10.5703125" style="47" customWidth="1"/>
    <col min="11019" max="11020" width="13.7109375" style="47" customWidth="1"/>
    <col min="11021" max="11264" width="9.140625" style="47"/>
    <col min="11265" max="11265" width="10" style="47" customWidth="1"/>
    <col min="11266" max="11266" width="29" style="47" customWidth="1"/>
    <col min="11267" max="11267" width="12" style="47" customWidth="1"/>
    <col min="11268" max="11268" width="12.85546875" style="47" customWidth="1"/>
    <col min="11269" max="11269" width="11.85546875" style="47" customWidth="1"/>
    <col min="11270" max="11271" width="11.5703125" style="47" customWidth="1"/>
    <col min="11272" max="11272" width="11.28515625" style="47" customWidth="1"/>
    <col min="11273" max="11273" width="11" style="47" customWidth="1"/>
    <col min="11274" max="11274" width="10.5703125" style="47" customWidth="1"/>
    <col min="11275" max="11276" width="13.7109375" style="47" customWidth="1"/>
    <col min="11277" max="11520" width="9.140625" style="47"/>
    <col min="11521" max="11521" width="10" style="47" customWidth="1"/>
    <col min="11522" max="11522" width="29" style="47" customWidth="1"/>
    <col min="11523" max="11523" width="12" style="47" customWidth="1"/>
    <col min="11524" max="11524" width="12.85546875" style="47" customWidth="1"/>
    <col min="11525" max="11525" width="11.85546875" style="47" customWidth="1"/>
    <col min="11526" max="11527" width="11.5703125" style="47" customWidth="1"/>
    <col min="11528" max="11528" width="11.28515625" style="47" customWidth="1"/>
    <col min="11529" max="11529" width="11" style="47" customWidth="1"/>
    <col min="11530" max="11530" width="10.5703125" style="47" customWidth="1"/>
    <col min="11531" max="11532" width="13.7109375" style="47" customWidth="1"/>
    <col min="11533" max="11776" width="9.140625" style="47"/>
    <col min="11777" max="11777" width="10" style="47" customWidth="1"/>
    <col min="11778" max="11778" width="29" style="47" customWidth="1"/>
    <col min="11779" max="11779" width="12" style="47" customWidth="1"/>
    <col min="11780" max="11780" width="12.85546875" style="47" customWidth="1"/>
    <col min="11781" max="11781" width="11.85546875" style="47" customWidth="1"/>
    <col min="11782" max="11783" width="11.5703125" style="47" customWidth="1"/>
    <col min="11784" max="11784" width="11.28515625" style="47" customWidth="1"/>
    <col min="11785" max="11785" width="11" style="47" customWidth="1"/>
    <col min="11786" max="11786" width="10.5703125" style="47" customWidth="1"/>
    <col min="11787" max="11788" width="13.7109375" style="47" customWidth="1"/>
    <col min="11789" max="12032" width="9.140625" style="47"/>
    <col min="12033" max="12033" width="10" style="47" customWidth="1"/>
    <col min="12034" max="12034" width="29" style="47" customWidth="1"/>
    <col min="12035" max="12035" width="12" style="47" customWidth="1"/>
    <col min="12036" max="12036" width="12.85546875" style="47" customWidth="1"/>
    <col min="12037" max="12037" width="11.85546875" style="47" customWidth="1"/>
    <col min="12038" max="12039" width="11.5703125" style="47" customWidth="1"/>
    <col min="12040" max="12040" width="11.28515625" style="47" customWidth="1"/>
    <col min="12041" max="12041" width="11" style="47" customWidth="1"/>
    <col min="12042" max="12042" width="10.5703125" style="47" customWidth="1"/>
    <col min="12043" max="12044" width="13.7109375" style="47" customWidth="1"/>
    <col min="12045" max="12288" width="9.140625" style="47"/>
    <col min="12289" max="12289" width="10" style="47" customWidth="1"/>
    <col min="12290" max="12290" width="29" style="47" customWidth="1"/>
    <col min="12291" max="12291" width="12" style="47" customWidth="1"/>
    <col min="12292" max="12292" width="12.85546875" style="47" customWidth="1"/>
    <col min="12293" max="12293" width="11.85546875" style="47" customWidth="1"/>
    <col min="12294" max="12295" width="11.5703125" style="47" customWidth="1"/>
    <col min="12296" max="12296" width="11.28515625" style="47" customWidth="1"/>
    <col min="12297" max="12297" width="11" style="47" customWidth="1"/>
    <col min="12298" max="12298" width="10.5703125" style="47" customWidth="1"/>
    <col min="12299" max="12300" width="13.7109375" style="47" customWidth="1"/>
    <col min="12301" max="12544" width="9.140625" style="47"/>
    <col min="12545" max="12545" width="10" style="47" customWidth="1"/>
    <col min="12546" max="12546" width="29" style="47" customWidth="1"/>
    <col min="12547" max="12547" width="12" style="47" customWidth="1"/>
    <col min="12548" max="12548" width="12.85546875" style="47" customWidth="1"/>
    <col min="12549" max="12549" width="11.85546875" style="47" customWidth="1"/>
    <col min="12550" max="12551" width="11.5703125" style="47" customWidth="1"/>
    <col min="12552" max="12552" width="11.28515625" style="47" customWidth="1"/>
    <col min="12553" max="12553" width="11" style="47" customWidth="1"/>
    <col min="12554" max="12554" width="10.5703125" style="47" customWidth="1"/>
    <col min="12555" max="12556" width="13.7109375" style="47" customWidth="1"/>
    <col min="12557" max="12800" width="9.140625" style="47"/>
    <col min="12801" max="12801" width="10" style="47" customWidth="1"/>
    <col min="12802" max="12802" width="29" style="47" customWidth="1"/>
    <col min="12803" max="12803" width="12" style="47" customWidth="1"/>
    <col min="12804" max="12804" width="12.85546875" style="47" customWidth="1"/>
    <col min="12805" max="12805" width="11.85546875" style="47" customWidth="1"/>
    <col min="12806" max="12807" width="11.5703125" style="47" customWidth="1"/>
    <col min="12808" max="12808" width="11.28515625" style="47" customWidth="1"/>
    <col min="12809" max="12809" width="11" style="47" customWidth="1"/>
    <col min="12810" max="12810" width="10.5703125" style="47" customWidth="1"/>
    <col min="12811" max="12812" width="13.7109375" style="47" customWidth="1"/>
    <col min="12813" max="13056" width="9.140625" style="47"/>
    <col min="13057" max="13057" width="10" style="47" customWidth="1"/>
    <col min="13058" max="13058" width="29" style="47" customWidth="1"/>
    <col min="13059" max="13059" width="12" style="47" customWidth="1"/>
    <col min="13060" max="13060" width="12.85546875" style="47" customWidth="1"/>
    <col min="13061" max="13061" width="11.85546875" style="47" customWidth="1"/>
    <col min="13062" max="13063" width="11.5703125" style="47" customWidth="1"/>
    <col min="13064" max="13064" width="11.28515625" style="47" customWidth="1"/>
    <col min="13065" max="13065" width="11" style="47" customWidth="1"/>
    <col min="13066" max="13066" width="10.5703125" style="47" customWidth="1"/>
    <col min="13067" max="13068" width="13.7109375" style="47" customWidth="1"/>
    <col min="13069" max="13312" width="9.140625" style="47"/>
    <col min="13313" max="13313" width="10" style="47" customWidth="1"/>
    <col min="13314" max="13314" width="29" style="47" customWidth="1"/>
    <col min="13315" max="13315" width="12" style="47" customWidth="1"/>
    <col min="13316" max="13316" width="12.85546875" style="47" customWidth="1"/>
    <col min="13317" max="13317" width="11.85546875" style="47" customWidth="1"/>
    <col min="13318" max="13319" width="11.5703125" style="47" customWidth="1"/>
    <col min="13320" max="13320" width="11.28515625" style="47" customWidth="1"/>
    <col min="13321" max="13321" width="11" style="47" customWidth="1"/>
    <col min="13322" max="13322" width="10.5703125" style="47" customWidth="1"/>
    <col min="13323" max="13324" width="13.7109375" style="47" customWidth="1"/>
    <col min="13325" max="13568" width="9.140625" style="47"/>
    <col min="13569" max="13569" width="10" style="47" customWidth="1"/>
    <col min="13570" max="13570" width="29" style="47" customWidth="1"/>
    <col min="13571" max="13571" width="12" style="47" customWidth="1"/>
    <col min="13572" max="13572" width="12.85546875" style="47" customWidth="1"/>
    <col min="13573" max="13573" width="11.85546875" style="47" customWidth="1"/>
    <col min="13574" max="13575" width="11.5703125" style="47" customWidth="1"/>
    <col min="13576" max="13576" width="11.28515625" style="47" customWidth="1"/>
    <col min="13577" max="13577" width="11" style="47" customWidth="1"/>
    <col min="13578" max="13578" width="10.5703125" style="47" customWidth="1"/>
    <col min="13579" max="13580" width="13.7109375" style="47" customWidth="1"/>
    <col min="13581" max="13824" width="9.140625" style="47"/>
    <col min="13825" max="13825" width="10" style="47" customWidth="1"/>
    <col min="13826" max="13826" width="29" style="47" customWidth="1"/>
    <col min="13827" max="13827" width="12" style="47" customWidth="1"/>
    <col min="13828" max="13828" width="12.85546875" style="47" customWidth="1"/>
    <col min="13829" max="13829" width="11.85546875" style="47" customWidth="1"/>
    <col min="13830" max="13831" width="11.5703125" style="47" customWidth="1"/>
    <col min="13832" max="13832" width="11.28515625" style="47" customWidth="1"/>
    <col min="13833" max="13833" width="11" style="47" customWidth="1"/>
    <col min="13834" max="13834" width="10.5703125" style="47" customWidth="1"/>
    <col min="13835" max="13836" width="13.7109375" style="47" customWidth="1"/>
    <col min="13837" max="14080" width="9.140625" style="47"/>
    <col min="14081" max="14081" width="10" style="47" customWidth="1"/>
    <col min="14082" max="14082" width="29" style="47" customWidth="1"/>
    <col min="14083" max="14083" width="12" style="47" customWidth="1"/>
    <col min="14084" max="14084" width="12.85546875" style="47" customWidth="1"/>
    <col min="14085" max="14085" width="11.85546875" style="47" customWidth="1"/>
    <col min="14086" max="14087" width="11.5703125" style="47" customWidth="1"/>
    <col min="14088" max="14088" width="11.28515625" style="47" customWidth="1"/>
    <col min="14089" max="14089" width="11" style="47" customWidth="1"/>
    <col min="14090" max="14090" width="10.5703125" style="47" customWidth="1"/>
    <col min="14091" max="14092" width="13.7109375" style="47" customWidth="1"/>
    <col min="14093" max="14336" width="9.140625" style="47"/>
    <col min="14337" max="14337" width="10" style="47" customWidth="1"/>
    <col min="14338" max="14338" width="29" style="47" customWidth="1"/>
    <col min="14339" max="14339" width="12" style="47" customWidth="1"/>
    <col min="14340" max="14340" width="12.85546875" style="47" customWidth="1"/>
    <col min="14341" max="14341" width="11.85546875" style="47" customWidth="1"/>
    <col min="14342" max="14343" width="11.5703125" style="47" customWidth="1"/>
    <col min="14344" max="14344" width="11.28515625" style="47" customWidth="1"/>
    <col min="14345" max="14345" width="11" style="47" customWidth="1"/>
    <col min="14346" max="14346" width="10.5703125" style="47" customWidth="1"/>
    <col min="14347" max="14348" width="13.7109375" style="47" customWidth="1"/>
    <col min="14349" max="14592" width="9.140625" style="47"/>
    <col min="14593" max="14593" width="10" style="47" customWidth="1"/>
    <col min="14594" max="14594" width="29" style="47" customWidth="1"/>
    <col min="14595" max="14595" width="12" style="47" customWidth="1"/>
    <col min="14596" max="14596" width="12.85546875" style="47" customWidth="1"/>
    <col min="14597" max="14597" width="11.85546875" style="47" customWidth="1"/>
    <col min="14598" max="14599" width="11.5703125" style="47" customWidth="1"/>
    <col min="14600" max="14600" width="11.28515625" style="47" customWidth="1"/>
    <col min="14601" max="14601" width="11" style="47" customWidth="1"/>
    <col min="14602" max="14602" width="10.5703125" style="47" customWidth="1"/>
    <col min="14603" max="14604" width="13.7109375" style="47" customWidth="1"/>
    <col min="14605" max="14848" width="9.140625" style="47"/>
    <col min="14849" max="14849" width="10" style="47" customWidth="1"/>
    <col min="14850" max="14850" width="29" style="47" customWidth="1"/>
    <col min="14851" max="14851" width="12" style="47" customWidth="1"/>
    <col min="14852" max="14852" width="12.85546875" style="47" customWidth="1"/>
    <col min="14853" max="14853" width="11.85546875" style="47" customWidth="1"/>
    <col min="14854" max="14855" width="11.5703125" style="47" customWidth="1"/>
    <col min="14856" max="14856" width="11.28515625" style="47" customWidth="1"/>
    <col min="14857" max="14857" width="11" style="47" customWidth="1"/>
    <col min="14858" max="14858" width="10.5703125" style="47" customWidth="1"/>
    <col min="14859" max="14860" width="13.7109375" style="47" customWidth="1"/>
    <col min="14861" max="15104" width="9.140625" style="47"/>
    <col min="15105" max="15105" width="10" style="47" customWidth="1"/>
    <col min="15106" max="15106" width="29" style="47" customWidth="1"/>
    <col min="15107" max="15107" width="12" style="47" customWidth="1"/>
    <col min="15108" max="15108" width="12.85546875" style="47" customWidth="1"/>
    <col min="15109" max="15109" width="11.85546875" style="47" customWidth="1"/>
    <col min="15110" max="15111" width="11.5703125" style="47" customWidth="1"/>
    <col min="15112" max="15112" width="11.28515625" style="47" customWidth="1"/>
    <col min="15113" max="15113" width="11" style="47" customWidth="1"/>
    <col min="15114" max="15114" width="10.5703125" style="47" customWidth="1"/>
    <col min="15115" max="15116" width="13.7109375" style="47" customWidth="1"/>
    <col min="15117" max="15360" width="9.140625" style="47"/>
    <col min="15361" max="15361" width="10" style="47" customWidth="1"/>
    <col min="15362" max="15362" width="29" style="47" customWidth="1"/>
    <col min="15363" max="15363" width="12" style="47" customWidth="1"/>
    <col min="15364" max="15364" width="12.85546875" style="47" customWidth="1"/>
    <col min="15365" max="15365" width="11.85546875" style="47" customWidth="1"/>
    <col min="15366" max="15367" width="11.5703125" style="47" customWidth="1"/>
    <col min="15368" max="15368" width="11.28515625" style="47" customWidth="1"/>
    <col min="15369" max="15369" width="11" style="47" customWidth="1"/>
    <col min="15370" max="15370" width="10.5703125" style="47" customWidth="1"/>
    <col min="15371" max="15372" width="13.7109375" style="47" customWidth="1"/>
    <col min="15373" max="15616" width="9.140625" style="47"/>
    <col min="15617" max="15617" width="10" style="47" customWidth="1"/>
    <col min="15618" max="15618" width="29" style="47" customWidth="1"/>
    <col min="15619" max="15619" width="12" style="47" customWidth="1"/>
    <col min="15620" max="15620" width="12.85546875" style="47" customWidth="1"/>
    <col min="15621" max="15621" width="11.85546875" style="47" customWidth="1"/>
    <col min="15622" max="15623" width="11.5703125" style="47" customWidth="1"/>
    <col min="15624" max="15624" width="11.28515625" style="47" customWidth="1"/>
    <col min="15625" max="15625" width="11" style="47" customWidth="1"/>
    <col min="15626" max="15626" width="10.5703125" style="47" customWidth="1"/>
    <col min="15627" max="15628" width="13.7109375" style="47" customWidth="1"/>
    <col min="15629" max="15872" width="9.140625" style="47"/>
    <col min="15873" max="15873" width="10" style="47" customWidth="1"/>
    <col min="15874" max="15874" width="29" style="47" customWidth="1"/>
    <col min="15875" max="15875" width="12" style="47" customWidth="1"/>
    <col min="15876" max="15876" width="12.85546875" style="47" customWidth="1"/>
    <col min="15877" max="15877" width="11.85546875" style="47" customWidth="1"/>
    <col min="15878" max="15879" width="11.5703125" style="47" customWidth="1"/>
    <col min="15880" max="15880" width="11.28515625" style="47" customWidth="1"/>
    <col min="15881" max="15881" width="11" style="47" customWidth="1"/>
    <col min="15882" max="15882" width="10.5703125" style="47" customWidth="1"/>
    <col min="15883" max="15884" width="13.7109375" style="47" customWidth="1"/>
    <col min="15885" max="16128" width="9.140625" style="47"/>
    <col min="16129" max="16129" width="10" style="47" customWidth="1"/>
    <col min="16130" max="16130" width="29" style="47" customWidth="1"/>
    <col min="16131" max="16131" width="12" style="47" customWidth="1"/>
    <col min="16132" max="16132" width="12.85546875" style="47" customWidth="1"/>
    <col min="16133" max="16133" width="11.85546875" style="47" customWidth="1"/>
    <col min="16134" max="16135" width="11.5703125" style="47" customWidth="1"/>
    <col min="16136" max="16136" width="11.28515625" style="47" customWidth="1"/>
    <col min="16137" max="16137" width="11" style="47" customWidth="1"/>
    <col min="16138" max="16138" width="10.5703125" style="47" customWidth="1"/>
    <col min="16139" max="16140" width="13.7109375" style="47" customWidth="1"/>
    <col min="16141" max="16384" width="9.140625" style="47"/>
  </cols>
  <sheetData>
    <row r="1" spans="1:14" x14ac:dyDescent="0.25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x14ac:dyDescent="0.25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x14ac:dyDescent="0.25">
      <c r="A3" s="392" t="s">
        <v>350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180"/>
      <c r="N3" s="180"/>
    </row>
    <row r="4" spans="1:14" x14ac:dyDescent="0.25">
      <c r="A4" s="392" t="s">
        <v>351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180"/>
      <c r="N4" s="180"/>
    </row>
    <row r="5" spans="1:14" x14ac:dyDescent="0.25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</row>
    <row r="6" spans="1:14" x14ac:dyDescent="0.25">
      <c r="A6" s="181" t="s">
        <v>313</v>
      </c>
      <c r="B6" s="182" t="s">
        <v>352</v>
      </c>
      <c r="C6" s="182" t="s">
        <v>353</v>
      </c>
      <c r="D6" s="182" t="s">
        <v>470</v>
      </c>
      <c r="E6" s="393" t="s">
        <v>471</v>
      </c>
      <c r="F6" s="181"/>
      <c r="G6" s="181"/>
      <c r="H6" s="181"/>
      <c r="I6" s="181"/>
      <c r="J6" s="393" t="s">
        <v>472</v>
      </c>
      <c r="K6" s="394" t="s">
        <v>355</v>
      </c>
      <c r="L6" s="393" t="s">
        <v>356</v>
      </c>
      <c r="M6" s="180"/>
      <c r="N6" s="180"/>
    </row>
    <row r="7" spans="1:14" x14ac:dyDescent="0.25">
      <c r="A7" s="183"/>
      <c r="B7" s="184"/>
      <c r="C7" s="185" t="s">
        <v>357</v>
      </c>
      <c r="D7" s="185" t="s">
        <v>358</v>
      </c>
      <c r="E7" s="393"/>
      <c r="F7" s="185" t="s">
        <v>305</v>
      </c>
      <c r="G7" s="185" t="s">
        <v>306</v>
      </c>
      <c r="H7" s="185" t="s">
        <v>442</v>
      </c>
      <c r="I7" s="185" t="s">
        <v>467</v>
      </c>
      <c r="J7" s="393"/>
      <c r="K7" s="394"/>
      <c r="L7" s="393"/>
      <c r="M7" s="180"/>
      <c r="N7" s="180"/>
    </row>
    <row r="8" spans="1:14" ht="31.5" x14ac:dyDescent="0.25">
      <c r="A8" s="186"/>
      <c r="B8" s="187"/>
      <c r="C8" s="188" t="s">
        <v>359</v>
      </c>
      <c r="D8" s="189" t="s">
        <v>360</v>
      </c>
      <c r="E8" s="393"/>
      <c r="F8" s="188"/>
      <c r="G8" s="188"/>
      <c r="H8" s="190"/>
      <c r="I8" s="190"/>
      <c r="J8" s="393"/>
      <c r="K8" s="394"/>
      <c r="L8" s="393"/>
      <c r="M8" s="180"/>
      <c r="N8" s="180"/>
    </row>
    <row r="9" spans="1:14" x14ac:dyDescent="0.25">
      <c r="A9" s="191" t="s">
        <v>323</v>
      </c>
      <c r="B9" s="192" t="s">
        <v>324</v>
      </c>
      <c r="C9" s="192" t="s">
        <v>325</v>
      </c>
      <c r="D9" s="192" t="s">
        <v>326</v>
      </c>
      <c r="E9" s="192" t="s">
        <v>327</v>
      </c>
      <c r="F9" s="192" t="s">
        <v>361</v>
      </c>
      <c r="G9" s="192" t="s">
        <v>362</v>
      </c>
      <c r="H9" s="192" t="s">
        <v>363</v>
      </c>
      <c r="I9" s="192" t="s">
        <v>364</v>
      </c>
      <c r="J9" s="192" t="s">
        <v>365</v>
      </c>
      <c r="K9" s="193" t="s">
        <v>366</v>
      </c>
      <c r="L9" s="194" t="s">
        <v>367</v>
      </c>
      <c r="M9" s="180"/>
      <c r="N9" s="180"/>
    </row>
    <row r="10" spans="1:14" x14ac:dyDescent="0.25">
      <c r="A10" s="181" t="s">
        <v>323</v>
      </c>
      <c r="B10" s="195" t="s">
        <v>368</v>
      </c>
      <c r="C10" s="196"/>
      <c r="D10" s="197"/>
      <c r="E10" s="198"/>
      <c r="F10" s="198"/>
      <c r="G10" s="198"/>
      <c r="H10" s="198"/>
      <c r="I10" s="198"/>
      <c r="J10" s="198"/>
      <c r="K10" s="198"/>
      <c r="L10" s="199"/>
      <c r="M10" s="180"/>
      <c r="N10" s="180"/>
    </row>
    <row r="11" spans="1:14" x14ac:dyDescent="0.25">
      <c r="A11" s="183"/>
      <c r="B11" s="200" t="s">
        <v>369</v>
      </c>
      <c r="C11" s="201"/>
      <c r="D11" s="202"/>
      <c r="E11" s="202"/>
      <c r="F11" s="202"/>
      <c r="G11" s="202"/>
      <c r="H11" s="202"/>
      <c r="I11" s="202"/>
      <c r="J11" s="202"/>
      <c r="K11" s="203"/>
      <c r="L11" s="199"/>
      <c r="M11" s="180"/>
      <c r="N11" s="180"/>
    </row>
    <row r="12" spans="1:14" x14ac:dyDescent="0.25">
      <c r="A12" s="204"/>
      <c r="B12" s="205"/>
      <c r="C12" s="205"/>
      <c r="D12" s="205"/>
      <c r="E12" s="205"/>
      <c r="F12" s="205"/>
      <c r="G12" s="205"/>
      <c r="H12" s="205"/>
      <c r="I12" s="205"/>
      <c r="J12" s="205"/>
      <c r="K12" s="206"/>
      <c r="L12" s="199"/>
      <c r="M12" s="180"/>
      <c r="N12" s="180"/>
    </row>
    <row r="13" spans="1:14" x14ac:dyDescent="0.25">
      <c r="A13" s="181" t="s">
        <v>324</v>
      </c>
      <c r="B13" s="207" t="s">
        <v>370</v>
      </c>
      <c r="C13" s="196"/>
      <c r="D13" s="208"/>
      <c r="E13" s="208"/>
      <c r="F13" s="208"/>
      <c r="G13" s="208"/>
      <c r="H13" s="208"/>
      <c r="I13" s="208"/>
      <c r="J13" s="208"/>
      <c r="K13" s="209"/>
      <c r="L13" s="199"/>
      <c r="M13" s="180"/>
      <c r="N13" s="180"/>
    </row>
    <row r="14" spans="1:14" x14ac:dyDescent="0.25">
      <c r="A14" s="183"/>
      <c r="B14" s="210" t="s">
        <v>371</v>
      </c>
      <c r="C14" s="201"/>
      <c r="D14" s="211">
        <f>D17+D20+D22+D24</f>
        <v>0</v>
      </c>
      <c r="E14" s="211">
        <f>E17+E20+E22+E24</f>
        <v>0</v>
      </c>
      <c r="F14" s="211">
        <f>F17+F20+F22+F24</f>
        <v>0</v>
      </c>
      <c r="G14" s="211">
        <f>G17+G20+G22+G24</f>
        <v>0</v>
      </c>
      <c r="H14" s="211">
        <f>H17+H20+H22+H24</f>
        <v>0</v>
      </c>
      <c r="I14" s="211"/>
      <c r="J14" s="211">
        <f>J17+J20+J22+J24</f>
        <v>0</v>
      </c>
      <c r="K14" s="211">
        <f>K17+K20+K22+K24</f>
        <v>0</v>
      </c>
      <c r="L14" s="211">
        <f>L17+L20+L22+L24</f>
        <v>0</v>
      </c>
      <c r="M14" s="180"/>
      <c r="N14" s="180"/>
    </row>
    <row r="15" spans="1:14" x14ac:dyDescent="0.25">
      <c r="A15" s="204"/>
      <c r="B15" s="212"/>
      <c r="C15" s="213"/>
      <c r="D15" s="214"/>
      <c r="E15" s="214"/>
      <c r="F15" s="214"/>
      <c r="G15" s="214"/>
      <c r="H15" s="214"/>
      <c r="I15" s="214"/>
      <c r="J15" s="211"/>
      <c r="K15" s="215"/>
      <c r="L15" s="216"/>
      <c r="M15" s="180"/>
      <c r="N15" s="180"/>
    </row>
    <row r="16" spans="1:14" x14ac:dyDescent="0.25">
      <c r="A16" s="204"/>
      <c r="B16" s="212"/>
      <c r="C16" s="213"/>
      <c r="D16" s="214"/>
      <c r="E16" s="214"/>
      <c r="F16" s="214"/>
      <c r="G16" s="214"/>
      <c r="H16" s="214"/>
      <c r="I16" s="214"/>
      <c r="J16" s="217"/>
      <c r="K16" s="218"/>
      <c r="L16" s="216"/>
      <c r="M16" s="180"/>
      <c r="N16" s="180"/>
    </row>
    <row r="17" spans="1:14" x14ac:dyDescent="0.25">
      <c r="A17" s="191" t="s">
        <v>363</v>
      </c>
      <c r="B17" s="219" t="s">
        <v>372</v>
      </c>
      <c r="C17" s="194"/>
      <c r="D17" s="220">
        <f>SUM(D15:D15)</f>
        <v>0</v>
      </c>
      <c r="E17" s="220">
        <f>SUM(E15:E15)</f>
        <v>0</v>
      </c>
      <c r="F17" s="220">
        <f t="shared" ref="F17:L17" si="0">SUM(F15:F16)</f>
        <v>0</v>
      </c>
      <c r="G17" s="220">
        <f t="shared" si="0"/>
        <v>0</v>
      </c>
      <c r="H17" s="220">
        <f t="shared" si="0"/>
        <v>0</v>
      </c>
      <c r="I17" s="220">
        <f t="shared" si="0"/>
        <v>0</v>
      </c>
      <c r="J17" s="220">
        <f t="shared" si="0"/>
        <v>0</v>
      </c>
      <c r="K17" s="220">
        <f t="shared" si="0"/>
        <v>0</v>
      </c>
      <c r="L17" s="220">
        <f t="shared" si="0"/>
        <v>0</v>
      </c>
      <c r="M17" s="221"/>
      <c r="N17" s="221"/>
    </row>
    <row r="18" spans="1:14" x14ac:dyDescent="0.25">
      <c r="A18" s="204"/>
      <c r="B18" s="212"/>
      <c r="C18" s="222"/>
      <c r="D18" s="214"/>
      <c r="E18" s="214"/>
      <c r="F18" s="214"/>
      <c r="G18" s="214"/>
      <c r="H18" s="214"/>
      <c r="I18" s="214"/>
      <c r="J18" s="211"/>
      <c r="K18" s="215"/>
      <c r="L18" s="216"/>
      <c r="M18" s="221"/>
      <c r="N18" s="221"/>
    </row>
    <row r="19" spans="1:14" x14ac:dyDescent="0.25">
      <c r="A19" s="204"/>
      <c r="B19" s="212"/>
      <c r="C19" s="222"/>
      <c r="D19" s="214"/>
      <c r="E19" s="214"/>
      <c r="F19" s="214"/>
      <c r="G19" s="214"/>
      <c r="H19" s="214"/>
      <c r="I19" s="214"/>
      <c r="J19" s="217"/>
      <c r="K19" s="218"/>
      <c r="L19" s="220"/>
      <c r="M19" s="221"/>
      <c r="N19" s="221"/>
    </row>
    <row r="20" spans="1:14" x14ac:dyDescent="0.25">
      <c r="A20" s="191">
        <v>14</v>
      </c>
      <c r="B20" s="219" t="s">
        <v>373</v>
      </c>
      <c r="C20" s="194"/>
      <c r="D20" s="220">
        <f t="shared" ref="D20:L20" si="1">SUM(D18:D19)</f>
        <v>0</v>
      </c>
      <c r="E20" s="220">
        <f t="shared" si="1"/>
        <v>0</v>
      </c>
      <c r="F20" s="220">
        <f t="shared" si="1"/>
        <v>0</v>
      </c>
      <c r="G20" s="220">
        <f t="shared" si="1"/>
        <v>0</v>
      </c>
      <c r="H20" s="220">
        <f t="shared" si="1"/>
        <v>0</v>
      </c>
      <c r="I20" s="220">
        <f t="shared" si="1"/>
        <v>0</v>
      </c>
      <c r="J20" s="220">
        <f t="shared" si="1"/>
        <v>0</v>
      </c>
      <c r="K20" s="220">
        <f t="shared" si="1"/>
        <v>0</v>
      </c>
      <c r="L20" s="220">
        <f t="shared" si="1"/>
        <v>0</v>
      </c>
      <c r="M20" s="221"/>
      <c r="N20" s="221"/>
    </row>
    <row r="21" spans="1:14" x14ac:dyDescent="0.25">
      <c r="A21" s="204"/>
      <c r="B21" s="212"/>
      <c r="C21" s="222"/>
      <c r="D21" s="214"/>
      <c r="E21" s="214"/>
      <c r="F21" s="214"/>
      <c r="G21" s="214"/>
      <c r="H21" s="214"/>
      <c r="I21" s="214"/>
      <c r="J21" s="211"/>
      <c r="K21" s="218"/>
      <c r="L21" s="214"/>
      <c r="M21" s="221"/>
      <c r="N21" s="221"/>
    </row>
    <row r="22" spans="1:14" ht="31.5" x14ac:dyDescent="0.25">
      <c r="A22" s="191">
        <v>16</v>
      </c>
      <c r="B22" s="219" t="s">
        <v>374</v>
      </c>
      <c r="C22" s="194"/>
      <c r="D22" s="220">
        <f t="shared" ref="D22:L22" si="2">SUM(D21)</f>
        <v>0</v>
      </c>
      <c r="E22" s="220">
        <f t="shared" si="2"/>
        <v>0</v>
      </c>
      <c r="F22" s="220">
        <f t="shared" si="2"/>
        <v>0</v>
      </c>
      <c r="G22" s="220">
        <f t="shared" si="2"/>
        <v>0</v>
      </c>
      <c r="H22" s="220">
        <f t="shared" si="2"/>
        <v>0</v>
      </c>
      <c r="I22" s="220"/>
      <c r="J22" s="220">
        <f t="shared" si="2"/>
        <v>0</v>
      </c>
      <c r="K22" s="220">
        <f t="shared" si="2"/>
        <v>0</v>
      </c>
      <c r="L22" s="220">
        <f t="shared" si="2"/>
        <v>0</v>
      </c>
      <c r="M22" s="221"/>
      <c r="N22" s="221"/>
    </row>
    <row r="23" spans="1:14" x14ac:dyDescent="0.25">
      <c r="A23" s="204"/>
      <c r="B23" s="212"/>
      <c r="C23" s="222"/>
      <c r="D23" s="214"/>
      <c r="E23" s="214"/>
      <c r="F23" s="214"/>
      <c r="G23" s="214"/>
      <c r="H23" s="214"/>
      <c r="I23" s="214"/>
      <c r="J23" s="211"/>
      <c r="K23" s="218"/>
      <c r="L23" s="214"/>
      <c r="M23" s="221"/>
      <c r="N23" s="221"/>
    </row>
    <row r="24" spans="1:14" ht="31.5" x14ac:dyDescent="0.25">
      <c r="A24" s="191">
        <v>18</v>
      </c>
      <c r="B24" s="219" t="s">
        <v>375</v>
      </c>
      <c r="C24" s="194"/>
      <c r="D24" s="220">
        <f t="shared" ref="D24:L24" si="3">SUM(D23)</f>
        <v>0</v>
      </c>
      <c r="E24" s="220">
        <f t="shared" si="3"/>
        <v>0</v>
      </c>
      <c r="F24" s="220">
        <f t="shared" si="3"/>
        <v>0</v>
      </c>
      <c r="G24" s="220">
        <f t="shared" si="3"/>
        <v>0</v>
      </c>
      <c r="H24" s="220">
        <f t="shared" si="3"/>
        <v>0</v>
      </c>
      <c r="I24" s="220"/>
      <c r="J24" s="220">
        <f t="shared" si="3"/>
        <v>0</v>
      </c>
      <c r="K24" s="220">
        <f t="shared" si="3"/>
        <v>0</v>
      </c>
      <c r="L24" s="220">
        <f t="shared" si="3"/>
        <v>0</v>
      </c>
      <c r="M24" s="221"/>
      <c r="N24" s="221"/>
    </row>
    <row r="25" spans="1:14" x14ac:dyDescent="0.25">
      <c r="A25" s="191" t="s">
        <v>323</v>
      </c>
      <c r="B25" s="192" t="s">
        <v>324</v>
      </c>
      <c r="C25" s="192" t="s">
        <v>325</v>
      </c>
      <c r="D25" s="192" t="s">
        <v>326</v>
      </c>
      <c r="E25" s="192" t="s">
        <v>327</v>
      </c>
      <c r="F25" s="192" t="s">
        <v>361</v>
      </c>
      <c r="G25" s="192" t="s">
        <v>362</v>
      </c>
      <c r="H25" s="192" t="s">
        <v>363</v>
      </c>
      <c r="I25" s="192" t="s">
        <v>364</v>
      </c>
      <c r="J25" s="192" t="s">
        <v>365</v>
      </c>
      <c r="K25" s="193" t="s">
        <v>366</v>
      </c>
      <c r="L25" s="194" t="s">
        <v>367</v>
      </c>
      <c r="M25" s="180"/>
      <c r="N25" s="180"/>
    </row>
    <row r="26" spans="1:14" x14ac:dyDescent="0.25">
      <c r="A26" s="204">
        <v>19</v>
      </c>
      <c r="B26" s="223" t="s">
        <v>376</v>
      </c>
      <c r="C26" s="224"/>
      <c r="D26" s="211">
        <v>0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11">
        <v>0</v>
      </c>
      <c r="K26" s="211">
        <v>0</v>
      </c>
      <c r="L26" s="211">
        <v>0</v>
      </c>
      <c r="M26" s="180"/>
      <c r="N26" s="180"/>
    </row>
    <row r="27" spans="1:14" x14ac:dyDescent="0.25">
      <c r="A27" s="204"/>
      <c r="B27" s="225"/>
      <c r="C27" s="226"/>
      <c r="D27" s="217"/>
      <c r="E27" s="217"/>
      <c r="F27" s="217"/>
      <c r="G27" s="217"/>
      <c r="H27" s="217"/>
      <c r="I27" s="217"/>
      <c r="J27" s="217"/>
      <c r="K27" s="218">
        <f t="shared" ref="K27" si="4">G27+H27+J27+I27</f>
        <v>0</v>
      </c>
      <c r="L27" s="214">
        <f t="shared" ref="L27" si="5">D27+E27+F27+K27</f>
        <v>0</v>
      </c>
      <c r="M27" s="180"/>
      <c r="N27" s="180"/>
    </row>
    <row r="28" spans="1:14" x14ac:dyDescent="0.25">
      <c r="A28" s="191"/>
      <c r="B28" s="223" t="s">
        <v>377</v>
      </c>
      <c r="C28" s="224"/>
      <c r="D28" s="220">
        <f t="shared" ref="D28:L28" si="6">D26+D14</f>
        <v>0</v>
      </c>
      <c r="E28" s="220">
        <f t="shared" si="6"/>
        <v>0</v>
      </c>
      <c r="F28" s="220">
        <f t="shared" si="6"/>
        <v>0</v>
      </c>
      <c r="G28" s="220">
        <f t="shared" si="6"/>
        <v>0</v>
      </c>
      <c r="H28" s="220">
        <f t="shared" si="6"/>
        <v>0</v>
      </c>
      <c r="I28" s="220">
        <f t="shared" si="6"/>
        <v>0</v>
      </c>
      <c r="J28" s="220">
        <f t="shared" si="6"/>
        <v>0</v>
      </c>
      <c r="K28" s="220">
        <f t="shared" si="6"/>
        <v>0</v>
      </c>
      <c r="L28" s="220">
        <f t="shared" si="6"/>
        <v>0</v>
      </c>
      <c r="M28" s="180"/>
      <c r="N28" s="180"/>
    </row>
  </sheetData>
  <mergeCells count="6">
    <mergeCell ref="A3:L3"/>
    <mergeCell ref="A4:L4"/>
    <mergeCell ref="E6:E8"/>
    <mergeCell ref="J6:J8"/>
    <mergeCell ref="K6:K8"/>
    <mergeCell ref="L6:L8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>&amp;L&amp;"Times New Roman,Normál"&amp;12Vászoly Község Önkormányzata&amp;C&amp;"Times New Roman,Normál"&amp;12 11. melléklet
Az önkormányzat 2020. évi költségvetéséről szóló 3/2020. (II. 11.)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74"/>
  <sheetViews>
    <sheetView view="pageLayout" zoomScaleNormal="100" workbookViewId="0">
      <selection activeCell="A3" sqref="A3:F4"/>
    </sheetView>
  </sheetViews>
  <sheetFormatPr defaultColWidth="9.140625" defaultRowHeight="15.75" x14ac:dyDescent="0.25"/>
  <cols>
    <col min="1" max="1" width="35.85546875" style="227" customWidth="1"/>
    <col min="2" max="2" width="13.7109375" style="248" customWidth="1"/>
    <col min="3" max="3" width="14.5703125" style="227" customWidth="1"/>
    <col min="4" max="4" width="12.28515625" style="227" customWidth="1"/>
    <col min="5" max="5" width="17.85546875" style="227" customWidth="1"/>
    <col min="6" max="6" width="15.28515625" style="227" customWidth="1"/>
    <col min="7" max="7" width="13.5703125" style="227" customWidth="1"/>
    <col min="8" max="8" width="20.7109375" style="227" customWidth="1"/>
    <col min="9" max="9" width="18" style="227" customWidth="1"/>
    <col min="10" max="16384" width="9.140625" style="227"/>
  </cols>
  <sheetData>
    <row r="3" spans="1:6" x14ac:dyDescent="0.25">
      <c r="A3" s="395" t="s">
        <v>459</v>
      </c>
      <c r="B3" s="395"/>
      <c r="C3" s="395"/>
      <c r="D3" s="395"/>
      <c r="E3" s="395"/>
      <c r="F3" s="395"/>
    </row>
    <row r="4" spans="1:6" x14ac:dyDescent="0.25">
      <c r="A4" s="395"/>
      <c r="B4" s="395"/>
      <c r="C4" s="395"/>
      <c r="D4" s="395"/>
      <c r="E4" s="395"/>
      <c r="F4" s="395"/>
    </row>
    <row r="5" spans="1:6" x14ac:dyDescent="0.25">
      <c r="A5" s="228"/>
      <c r="B5" s="228"/>
      <c r="C5" s="228"/>
      <c r="D5" s="228"/>
      <c r="E5" s="228"/>
      <c r="F5" s="228"/>
    </row>
    <row r="6" spans="1:6" x14ac:dyDescent="0.25">
      <c r="A6" s="229" t="s">
        <v>378</v>
      </c>
      <c r="B6" s="230"/>
      <c r="C6" s="231"/>
      <c r="D6" s="231"/>
      <c r="F6" s="231"/>
    </row>
    <row r="7" spans="1:6" x14ac:dyDescent="0.25">
      <c r="A7" s="232" t="s">
        <v>446</v>
      </c>
      <c r="B7" s="230"/>
      <c r="C7" s="233"/>
      <c r="D7" s="231"/>
      <c r="E7" s="231"/>
      <c r="F7" s="234"/>
    </row>
    <row r="8" spans="1:6" x14ac:dyDescent="0.25">
      <c r="A8" s="232"/>
      <c r="B8" s="235"/>
      <c r="C8" s="236"/>
      <c r="D8" s="236"/>
      <c r="E8" s="236"/>
      <c r="F8" s="234"/>
    </row>
    <row r="9" spans="1:6" x14ac:dyDescent="0.25">
      <c r="A9" s="237" t="s">
        <v>379</v>
      </c>
      <c r="B9" s="238" t="s">
        <v>380</v>
      </c>
      <c r="C9" s="239" t="s">
        <v>381</v>
      </c>
      <c r="D9" s="239" t="s">
        <v>382</v>
      </c>
      <c r="E9" s="239" t="s">
        <v>383</v>
      </c>
      <c r="F9" s="239" t="s">
        <v>76</v>
      </c>
    </row>
    <row r="10" spans="1:6" x14ac:dyDescent="0.25">
      <c r="A10" s="240" t="s">
        <v>384</v>
      </c>
      <c r="B10" s="241">
        <v>7615000</v>
      </c>
      <c r="C10" s="241">
        <v>0</v>
      </c>
      <c r="D10" s="241">
        <v>8430000</v>
      </c>
      <c r="E10" s="241"/>
      <c r="F10" s="241">
        <f>SUM(B10:E10)</f>
        <v>16045000</v>
      </c>
    </row>
    <row r="11" spans="1:6" x14ac:dyDescent="0.25">
      <c r="A11" s="240" t="s">
        <v>385</v>
      </c>
      <c r="B11" s="241">
        <v>0</v>
      </c>
      <c r="C11" s="241"/>
      <c r="D11" s="241"/>
      <c r="E11" s="241"/>
      <c r="F11" s="241">
        <f>SUM(B11:E11)</f>
        <v>0</v>
      </c>
    </row>
    <row r="12" spans="1:6" x14ac:dyDescent="0.25">
      <c r="A12" s="240" t="s">
        <v>386</v>
      </c>
      <c r="B12" s="241">
        <v>0</v>
      </c>
      <c r="C12" s="241"/>
      <c r="D12" s="241"/>
      <c r="E12" s="241"/>
      <c r="F12" s="241">
        <f>SUM(B12:E12)</f>
        <v>0</v>
      </c>
    </row>
    <row r="13" spans="1:6" x14ac:dyDescent="0.25">
      <c r="A13" s="242" t="s">
        <v>76</v>
      </c>
      <c r="B13" s="243">
        <f>SUM(B10:B12)</f>
        <v>7615000</v>
      </c>
      <c r="C13" s="243">
        <f t="shared" ref="C13:E13" si="0">SUM(C10:C12)</f>
        <v>0</v>
      </c>
      <c r="D13" s="243">
        <f t="shared" si="0"/>
        <v>8430000</v>
      </c>
      <c r="E13" s="243">
        <f t="shared" si="0"/>
        <v>0</v>
      </c>
      <c r="F13" s="243">
        <f>SUM(F10:F12)</f>
        <v>16045000</v>
      </c>
    </row>
    <row r="14" spans="1:6" x14ac:dyDescent="0.25">
      <c r="A14" s="396"/>
      <c r="B14" s="396"/>
      <c r="C14" s="396"/>
      <c r="D14" s="396"/>
      <c r="E14" s="396"/>
      <c r="F14" s="396"/>
    </row>
    <row r="15" spans="1:6" x14ac:dyDescent="0.25">
      <c r="A15" s="237" t="s">
        <v>387</v>
      </c>
      <c r="B15" s="238" t="s">
        <v>380</v>
      </c>
      <c r="C15" s="239" t="s">
        <v>381</v>
      </c>
      <c r="D15" s="239" t="s">
        <v>382</v>
      </c>
      <c r="E15" s="239" t="s">
        <v>383</v>
      </c>
      <c r="F15" s="239" t="s">
        <v>76</v>
      </c>
    </row>
    <row r="16" spans="1:6" x14ac:dyDescent="0.25">
      <c r="A16" s="240" t="s">
        <v>388</v>
      </c>
      <c r="B16" s="241">
        <v>0</v>
      </c>
      <c r="C16" s="241">
        <v>1241001</v>
      </c>
      <c r="D16" s="241">
        <v>1858999</v>
      </c>
      <c r="E16" s="241"/>
      <c r="F16" s="241">
        <f t="shared" ref="F16:F21" si="1">SUM(B16:E16)</f>
        <v>3100000</v>
      </c>
    </row>
    <row r="17" spans="1:6" x14ac:dyDescent="0.25">
      <c r="A17" s="240" t="s">
        <v>389</v>
      </c>
      <c r="B17" s="241">
        <v>0</v>
      </c>
      <c r="C17" s="241">
        <v>22816</v>
      </c>
      <c r="D17" s="241">
        <v>417184</v>
      </c>
      <c r="E17" s="241"/>
      <c r="F17" s="241">
        <f t="shared" si="1"/>
        <v>440000</v>
      </c>
    </row>
    <row r="18" spans="1:6" x14ac:dyDescent="0.25">
      <c r="A18" s="240" t="s">
        <v>390</v>
      </c>
      <c r="B18" s="241">
        <v>1730000</v>
      </c>
      <c r="C18" s="241">
        <v>3213333</v>
      </c>
      <c r="D18" s="241">
        <v>4161667</v>
      </c>
      <c r="E18" s="241"/>
      <c r="F18" s="241">
        <f t="shared" si="1"/>
        <v>9105000</v>
      </c>
    </row>
    <row r="19" spans="1:6" x14ac:dyDescent="0.25">
      <c r="A19" s="240" t="s">
        <v>391</v>
      </c>
      <c r="B19" s="241">
        <v>2699846</v>
      </c>
      <c r="C19" s="241">
        <v>0</v>
      </c>
      <c r="D19" s="241">
        <v>154</v>
      </c>
      <c r="E19" s="241"/>
      <c r="F19" s="241">
        <f t="shared" si="1"/>
        <v>2700000</v>
      </c>
    </row>
    <row r="20" spans="1:6" x14ac:dyDescent="0.25">
      <c r="A20" s="240" t="s">
        <v>392</v>
      </c>
      <c r="B20" s="241">
        <v>200000</v>
      </c>
      <c r="C20" s="241">
        <v>256230</v>
      </c>
      <c r="D20" s="241">
        <v>243770</v>
      </c>
      <c r="E20" s="241"/>
      <c r="F20" s="241">
        <f t="shared" si="1"/>
        <v>700000</v>
      </c>
    </row>
    <row r="21" spans="1:6" x14ac:dyDescent="0.25">
      <c r="A21" s="240" t="s">
        <v>393</v>
      </c>
      <c r="B21" s="241">
        <v>0</v>
      </c>
      <c r="C21" s="241"/>
      <c r="D21" s="241"/>
      <c r="E21" s="241"/>
      <c r="F21" s="241">
        <f t="shared" si="1"/>
        <v>0</v>
      </c>
    </row>
    <row r="22" spans="1:6" x14ac:dyDescent="0.25">
      <c r="A22" s="242" t="s">
        <v>76</v>
      </c>
      <c r="B22" s="243">
        <f>SUM(B16:B21)</f>
        <v>4629846</v>
      </c>
      <c r="C22" s="243">
        <f>SUM(C16:C21)</f>
        <v>4733380</v>
      </c>
      <c r="D22" s="243">
        <f>SUM(D16:D21)</f>
        <v>6681774</v>
      </c>
      <c r="E22" s="243">
        <f>SUM(E16:E21)</f>
        <v>0</v>
      </c>
      <c r="F22" s="243">
        <f>SUM(F16:F21)</f>
        <v>16045000</v>
      </c>
    </row>
    <row r="23" spans="1:6" x14ac:dyDescent="0.25">
      <c r="A23" s="244"/>
      <c r="B23" s="245"/>
      <c r="C23" s="244"/>
      <c r="D23" s="244"/>
      <c r="E23" s="244"/>
      <c r="F23" s="244"/>
    </row>
    <row r="24" spans="1:6" x14ac:dyDescent="0.25">
      <c r="A24" s="244"/>
      <c r="B24" s="246"/>
      <c r="C24" s="247"/>
    </row>
    <row r="25" spans="1:6" x14ac:dyDescent="0.25">
      <c r="A25" s="247"/>
      <c r="B25" s="247"/>
      <c r="C25" s="247"/>
      <c r="D25" s="247"/>
      <c r="E25" s="247"/>
      <c r="F25" s="247"/>
    </row>
    <row r="26" spans="1:6" x14ac:dyDescent="0.25">
      <c r="A26" s="247"/>
      <c r="B26" s="247"/>
      <c r="C26" s="247"/>
      <c r="D26" s="247"/>
      <c r="E26" s="247"/>
      <c r="F26" s="247"/>
    </row>
    <row r="27" spans="1:6" x14ac:dyDescent="0.25">
      <c r="A27" s="247"/>
      <c r="B27" s="247"/>
      <c r="C27" s="247"/>
      <c r="D27" s="247"/>
      <c r="E27" s="247"/>
      <c r="F27" s="247"/>
    </row>
    <row r="28" spans="1:6" x14ac:dyDescent="0.25">
      <c r="A28" s="247"/>
      <c r="B28" s="247"/>
      <c r="C28" s="247"/>
      <c r="D28" s="247"/>
      <c r="E28" s="247"/>
      <c r="F28" s="247"/>
    </row>
    <row r="29" spans="1:6" x14ac:dyDescent="0.25">
      <c r="A29" s="247"/>
      <c r="B29" s="247"/>
      <c r="C29" s="247"/>
      <c r="D29" s="247"/>
      <c r="E29" s="247"/>
      <c r="F29" s="247"/>
    </row>
    <row r="30" spans="1:6" x14ac:dyDescent="0.25">
      <c r="A30" s="247"/>
      <c r="B30" s="247"/>
      <c r="C30" s="247"/>
      <c r="D30" s="247"/>
      <c r="E30" s="247"/>
      <c r="F30" s="247"/>
    </row>
    <row r="31" spans="1:6" x14ac:dyDescent="0.25">
      <c r="A31" s="247"/>
      <c r="B31" s="247"/>
      <c r="C31" s="247"/>
      <c r="D31" s="247"/>
      <c r="E31" s="247"/>
      <c r="F31" s="247"/>
    </row>
    <row r="32" spans="1:6" x14ac:dyDescent="0.25">
      <c r="A32" s="247"/>
      <c r="B32" s="247"/>
      <c r="C32" s="247"/>
      <c r="D32" s="247"/>
      <c r="E32" s="247"/>
      <c r="F32" s="247"/>
    </row>
    <row r="33" spans="1:6" x14ac:dyDescent="0.25">
      <c r="A33" s="247"/>
      <c r="B33" s="247"/>
      <c r="C33" s="247"/>
      <c r="D33" s="247"/>
      <c r="E33" s="247"/>
      <c r="F33" s="247"/>
    </row>
    <row r="34" spans="1:6" x14ac:dyDescent="0.25">
      <c r="A34" s="247"/>
      <c r="B34" s="247"/>
      <c r="C34" s="247"/>
      <c r="D34" s="247"/>
      <c r="E34" s="247"/>
      <c r="F34" s="247"/>
    </row>
    <row r="35" spans="1:6" x14ac:dyDescent="0.25">
      <c r="A35" s="247"/>
      <c r="B35" s="247"/>
      <c r="C35" s="247"/>
      <c r="D35" s="247"/>
      <c r="E35" s="247"/>
      <c r="F35" s="247"/>
    </row>
    <row r="36" spans="1:6" x14ac:dyDescent="0.25">
      <c r="A36" s="247"/>
      <c r="B36" s="247"/>
      <c r="C36" s="247"/>
      <c r="D36" s="247"/>
      <c r="E36" s="247"/>
      <c r="F36" s="247"/>
    </row>
    <row r="37" spans="1:6" x14ac:dyDescent="0.25">
      <c r="A37" s="247"/>
      <c r="B37" s="247"/>
      <c r="C37" s="247"/>
      <c r="D37" s="247"/>
      <c r="E37" s="247"/>
      <c r="F37" s="247"/>
    </row>
    <row r="38" spans="1:6" x14ac:dyDescent="0.25">
      <c r="A38" s="247"/>
      <c r="B38" s="247"/>
      <c r="C38" s="247"/>
      <c r="D38" s="247"/>
      <c r="E38" s="247"/>
      <c r="F38" s="247"/>
    </row>
    <row r="39" spans="1:6" x14ac:dyDescent="0.25">
      <c r="A39" s="247"/>
      <c r="B39" s="247"/>
      <c r="C39" s="247"/>
      <c r="D39" s="247"/>
      <c r="E39" s="247"/>
      <c r="F39" s="247"/>
    </row>
    <row r="40" spans="1:6" x14ac:dyDescent="0.25">
      <c r="A40" s="247"/>
      <c r="B40" s="247"/>
      <c r="C40" s="247"/>
      <c r="D40" s="247"/>
      <c r="E40" s="247"/>
      <c r="F40" s="247"/>
    </row>
    <row r="41" spans="1:6" x14ac:dyDescent="0.25">
      <c r="A41" s="247"/>
      <c r="B41" s="247"/>
      <c r="C41" s="247"/>
      <c r="D41" s="247"/>
      <c r="E41" s="247"/>
      <c r="F41" s="247"/>
    </row>
    <row r="42" spans="1:6" x14ac:dyDescent="0.25">
      <c r="A42" s="247"/>
      <c r="B42" s="247"/>
      <c r="C42" s="247"/>
      <c r="D42" s="247"/>
      <c r="E42" s="247"/>
      <c r="F42" s="247"/>
    </row>
    <row r="43" spans="1:6" x14ac:dyDescent="0.25">
      <c r="A43" s="247"/>
      <c r="B43" s="247"/>
      <c r="C43" s="247"/>
      <c r="D43" s="247"/>
      <c r="E43" s="247"/>
      <c r="F43" s="247"/>
    </row>
    <row r="44" spans="1:6" x14ac:dyDescent="0.25">
      <c r="A44" s="247"/>
      <c r="B44" s="247"/>
      <c r="C44" s="247"/>
      <c r="D44" s="247"/>
      <c r="E44" s="247"/>
      <c r="F44" s="247"/>
    </row>
    <row r="45" spans="1:6" x14ac:dyDescent="0.25">
      <c r="A45" s="247"/>
      <c r="B45" s="247"/>
      <c r="C45" s="247"/>
      <c r="D45" s="247"/>
      <c r="E45" s="247"/>
      <c r="F45" s="247"/>
    </row>
    <row r="46" spans="1:6" x14ac:dyDescent="0.25">
      <c r="A46" s="247"/>
      <c r="B46" s="247"/>
      <c r="C46" s="247"/>
      <c r="D46" s="247"/>
      <c r="E46" s="247"/>
      <c r="F46" s="247"/>
    </row>
    <row r="47" spans="1:6" x14ac:dyDescent="0.25">
      <c r="A47" s="247"/>
      <c r="B47" s="247"/>
      <c r="C47" s="247"/>
      <c r="D47" s="247"/>
      <c r="E47" s="247"/>
      <c r="F47" s="247"/>
    </row>
    <row r="48" spans="1:6" x14ac:dyDescent="0.25">
      <c r="A48" s="247"/>
      <c r="B48" s="247"/>
      <c r="C48" s="247"/>
      <c r="D48" s="247"/>
      <c r="E48" s="247"/>
      <c r="F48" s="247"/>
    </row>
    <row r="49" spans="1:6" x14ac:dyDescent="0.25">
      <c r="A49" s="247"/>
      <c r="B49" s="247"/>
      <c r="C49" s="247"/>
      <c r="D49" s="247"/>
      <c r="E49" s="247"/>
      <c r="F49" s="247"/>
    </row>
    <row r="50" spans="1:6" x14ac:dyDescent="0.25">
      <c r="A50" s="247"/>
      <c r="B50" s="247"/>
      <c r="C50" s="247"/>
      <c r="D50" s="247"/>
      <c r="E50" s="247"/>
      <c r="F50" s="247"/>
    </row>
    <row r="51" spans="1:6" x14ac:dyDescent="0.25">
      <c r="A51" s="247"/>
      <c r="B51" s="247"/>
      <c r="C51" s="247"/>
      <c r="D51" s="247"/>
      <c r="E51" s="247"/>
      <c r="F51" s="247"/>
    </row>
    <row r="52" spans="1:6" x14ac:dyDescent="0.25">
      <c r="A52" s="247"/>
      <c r="B52" s="247"/>
      <c r="C52" s="247"/>
      <c r="D52" s="247"/>
      <c r="E52" s="247"/>
      <c r="F52" s="247"/>
    </row>
    <row r="53" spans="1:6" x14ac:dyDescent="0.25">
      <c r="A53" s="247"/>
      <c r="B53" s="247"/>
      <c r="C53" s="247"/>
      <c r="D53" s="247"/>
      <c r="E53" s="247"/>
      <c r="F53" s="247"/>
    </row>
    <row r="54" spans="1:6" x14ac:dyDescent="0.25">
      <c r="A54" s="247"/>
      <c r="B54" s="247"/>
      <c r="C54" s="247"/>
      <c r="D54" s="247"/>
      <c r="E54" s="247"/>
      <c r="F54" s="247"/>
    </row>
    <row r="55" spans="1:6" x14ac:dyDescent="0.25">
      <c r="A55" s="247"/>
      <c r="B55" s="247"/>
      <c r="C55" s="247"/>
      <c r="D55" s="247"/>
      <c r="E55" s="247"/>
      <c r="F55" s="247"/>
    </row>
    <row r="56" spans="1:6" x14ac:dyDescent="0.25">
      <c r="A56" s="247"/>
      <c r="B56" s="247"/>
      <c r="C56" s="247"/>
      <c r="D56" s="247"/>
      <c r="E56" s="247"/>
      <c r="F56" s="247"/>
    </row>
    <row r="57" spans="1:6" x14ac:dyDescent="0.25">
      <c r="A57" s="247"/>
      <c r="B57" s="247"/>
      <c r="C57" s="247"/>
      <c r="D57" s="247"/>
      <c r="E57" s="247"/>
      <c r="F57" s="247"/>
    </row>
    <row r="58" spans="1:6" x14ac:dyDescent="0.25">
      <c r="A58" s="247"/>
      <c r="B58" s="247"/>
      <c r="C58" s="247"/>
      <c r="D58" s="247"/>
      <c r="E58" s="247"/>
      <c r="F58" s="247"/>
    </row>
    <row r="59" spans="1:6" x14ac:dyDescent="0.25">
      <c r="A59" s="247"/>
      <c r="B59" s="247"/>
      <c r="C59" s="247"/>
      <c r="D59" s="247"/>
      <c r="E59" s="247"/>
      <c r="F59" s="247"/>
    </row>
    <row r="60" spans="1:6" x14ac:dyDescent="0.25">
      <c r="A60" s="247"/>
      <c r="B60" s="247"/>
      <c r="C60" s="247"/>
      <c r="D60" s="247"/>
      <c r="E60" s="247"/>
      <c r="F60" s="247"/>
    </row>
    <row r="61" spans="1:6" x14ac:dyDescent="0.25">
      <c r="A61" s="247"/>
      <c r="B61" s="247"/>
      <c r="C61" s="247"/>
      <c r="D61" s="247"/>
      <c r="E61" s="247"/>
      <c r="F61" s="247"/>
    </row>
    <row r="62" spans="1:6" x14ac:dyDescent="0.25">
      <c r="A62" s="247"/>
      <c r="B62" s="247"/>
      <c r="C62" s="247"/>
      <c r="D62" s="247"/>
      <c r="E62" s="247"/>
      <c r="F62" s="247"/>
    </row>
    <row r="63" spans="1:6" x14ac:dyDescent="0.25">
      <c r="A63" s="247"/>
      <c r="B63" s="247"/>
      <c r="C63" s="247"/>
      <c r="D63" s="247"/>
      <c r="E63" s="247"/>
      <c r="F63" s="247"/>
    </row>
    <row r="64" spans="1:6" x14ac:dyDescent="0.25">
      <c r="A64" s="247"/>
      <c r="B64" s="247"/>
      <c r="C64" s="247"/>
      <c r="D64" s="247"/>
      <c r="E64" s="247"/>
      <c r="F64" s="247"/>
    </row>
    <row r="65" spans="1:6" x14ac:dyDescent="0.25">
      <c r="A65" s="247"/>
      <c r="B65" s="247"/>
      <c r="C65" s="247"/>
      <c r="D65" s="247"/>
      <c r="E65" s="247"/>
      <c r="F65" s="247"/>
    </row>
    <row r="66" spans="1:6" x14ac:dyDescent="0.25">
      <c r="A66" s="247"/>
      <c r="B66" s="247"/>
      <c r="C66" s="247"/>
      <c r="D66" s="247"/>
      <c r="E66" s="247"/>
      <c r="F66" s="247"/>
    </row>
    <row r="67" spans="1:6" x14ac:dyDescent="0.25">
      <c r="A67" s="247"/>
      <c r="B67" s="247"/>
      <c r="C67" s="247"/>
      <c r="D67" s="247"/>
      <c r="E67" s="247"/>
      <c r="F67" s="247"/>
    </row>
    <row r="68" spans="1:6" x14ac:dyDescent="0.25">
      <c r="A68" s="247"/>
      <c r="B68" s="247"/>
      <c r="C68" s="247"/>
      <c r="D68" s="247"/>
      <c r="E68" s="247"/>
      <c r="F68" s="247"/>
    </row>
    <row r="69" spans="1:6" x14ac:dyDescent="0.25">
      <c r="A69" s="247"/>
      <c r="B69" s="247"/>
      <c r="C69" s="247"/>
      <c r="D69" s="247"/>
      <c r="E69" s="247"/>
      <c r="F69" s="247"/>
    </row>
    <row r="70" spans="1:6" x14ac:dyDescent="0.25">
      <c r="A70" s="247"/>
      <c r="B70" s="247"/>
      <c r="C70" s="247"/>
      <c r="D70" s="247"/>
      <c r="E70" s="247"/>
      <c r="F70" s="247"/>
    </row>
    <row r="71" spans="1:6" x14ac:dyDescent="0.25">
      <c r="A71" s="247"/>
      <c r="B71" s="247"/>
      <c r="C71" s="247"/>
      <c r="D71" s="247"/>
      <c r="E71" s="247"/>
      <c r="F71" s="247"/>
    </row>
    <row r="72" spans="1:6" x14ac:dyDescent="0.25">
      <c r="A72" s="247"/>
      <c r="B72" s="247"/>
      <c r="C72" s="247"/>
      <c r="D72" s="247"/>
      <c r="E72" s="247"/>
      <c r="F72" s="247"/>
    </row>
    <row r="73" spans="1:6" x14ac:dyDescent="0.25">
      <c r="A73" s="247"/>
      <c r="B73" s="247"/>
      <c r="C73" s="247"/>
      <c r="D73" s="247"/>
      <c r="E73" s="247"/>
      <c r="F73" s="247"/>
    </row>
    <row r="74" spans="1:6" x14ac:dyDescent="0.25">
      <c r="A74" s="247"/>
      <c r="B74" s="247"/>
      <c r="C74" s="247"/>
      <c r="D74" s="247"/>
      <c r="E74" s="247"/>
      <c r="F74" s="247"/>
    </row>
    <row r="75" spans="1:6" x14ac:dyDescent="0.25">
      <c r="A75" s="247"/>
      <c r="B75" s="247"/>
      <c r="C75" s="247"/>
      <c r="D75" s="247"/>
      <c r="E75" s="247"/>
      <c r="F75" s="247"/>
    </row>
    <row r="76" spans="1:6" x14ac:dyDescent="0.25">
      <c r="A76" s="247"/>
      <c r="B76" s="247"/>
      <c r="C76" s="247"/>
      <c r="D76" s="247"/>
      <c r="E76" s="247"/>
      <c r="F76" s="247"/>
    </row>
    <row r="77" spans="1:6" x14ac:dyDescent="0.25">
      <c r="A77" s="247"/>
      <c r="B77" s="247"/>
      <c r="C77" s="247"/>
      <c r="D77" s="247"/>
      <c r="E77" s="247"/>
      <c r="F77" s="247"/>
    </row>
    <row r="78" spans="1:6" x14ac:dyDescent="0.25">
      <c r="A78" s="247"/>
      <c r="B78" s="247"/>
      <c r="C78" s="247"/>
      <c r="D78" s="247"/>
      <c r="E78" s="247"/>
      <c r="F78" s="247"/>
    </row>
    <row r="79" spans="1:6" x14ac:dyDescent="0.25">
      <c r="A79" s="247"/>
      <c r="B79" s="247"/>
      <c r="C79" s="247"/>
      <c r="D79" s="247"/>
      <c r="E79" s="247"/>
      <c r="F79" s="247"/>
    </row>
    <row r="80" spans="1:6" x14ac:dyDescent="0.25">
      <c r="A80" s="247"/>
      <c r="B80" s="247"/>
      <c r="C80" s="247"/>
      <c r="D80" s="247"/>
      <c r="E80" s="247"/>
      <c r="F80" s="247"/>
    </row>
    <row r="81" spans="1:6" x14ac:dyDescent="0.25">
      <c r="A81" s="247"/>
      <c r="B81" s="247"/>
      <c r="C81" s="247"/>
      <c r="D81" s="247"/>
      <c r="E81" s="247"/>
      <c r="F81" s="247"/>
    </row>
    <row r="82" spans="1:6" x14ac:dyDescent="0.25">
      <c r="A82" s="247"/>
      <c r="B82" s="247"/>
      <c r="C82" s="247"/>
      <c r="D82" s="247"/>
      <c r="E82" s="247"/>
      <c r="F82" s="247"/>
    </row>
    <row r="83" spans="1:6" x14ac:dyDescent="0.25">
      <c r="A83" s="247"/>
      <c r="B83" s="247"/>
      <c r="C83" s="247"/>
      <c r="D83" s="247"/>
      <c r="E83" s="247"/>
      <c r="F83" s="247"/>
    </row>
    <row r="84" spans="1:6" x14ac:dyDescent="0.25">
      <c r="A84" s="247"/>
      <c r="B84" s="247"/>
      <c r="C84" s="247"/>
      <c r="D84" s="247"/>
      <c r="E84" s="247"/>
      <c r="F84" s="247"/>
    </row>
    <row r="85" spans="1:6" x14ac:dyDescent="0.25">
      <c r="A85" s="247"/>
      <c r="B85" s="247"/>
      <c r="C85" s="247"/>
      <c r="D85" s="247"/>
      <c r="E85" s="247"/>
      <c r="F85" s="247"/>
    </row>
    <row r="86" spans="1:6" x14ac:dyDescent="0.25">
      <c r="A86" s="247"/>
      <c r="B86" s="247"/>
      <c r="C86" s="247"/>
      <c r="D86" s="247"/>
      <c r="E86" s="247"/>
      <c r="F86" s="247"/>
    </row>
    <row r="87" spans="1:6" x14ac:dyDescent="0.25">
      <c r="A87" s="247"/>
      <c r="B87" s="247"/>
      <c r="C87" s="247"/>
      <c r="D87" s="247"/>
      <c r="E87" s="247"/>
      <c r="F87" s="247"/>
    </row>
    <row r="88" spans="1:6" x14ac:dyDescent="0.25">
      <c r="A88" s="247"/>
      <c r="B88" s="247"/>
      <c r="C88" s="247"/>
      <c r="D88" s="247"/>
      <c r="E88" s="247"/>
      <c r="F88" s="247"/>
    </row>
    <row r="89" spans="1:6" x14ac:dyDescent="0.25">
      <c r="A89" s="247"/>
      <c r="B89" s="247"/>
      <c r="C89" s="247"/>
      <c r="D89" s="247"/>
      <c r="E89" s="247"/>
      <c r="F89" s="247"/>
    </row>
    <row r="90" spans="1:6" x14ac:dyDescent="0.25">
      <c r="A90" s="247"/>
      <c r="B90" s="247"/>
      <c r="C90" s="247"/>
      <c r="D90" s="247"/>
      <c r="E90" s="247"/>
      <c r="F90" s="247"/>
    </row>
    <row r="91" spans="1:6" x14ac:dyDescent="0.25">
      <c r="A91" s="247"/>
      <c r="B91" s="247"/>
      <c r="C91" s="247"/>
      <c r="D91" s="247"/>
      <c r="E91" s="247"/>
      <c r="F91" s="247"/>
    </row>
    <row r="92" spans="1:6" x14ac:dyDescent="0.25">
      <c r="A92" s="247"/>
      <c r="B92" s="247"/>
      <c r="C92" s="247"/>
      <c r="D92" s="247"/>
      <c r="E92" s="247"/>
      <c r="F92" s="247"/>
    </row>
    <row r="93" spans="1:6" x14ac:dyDescent="0.25">
      <c r="A93" s="247"/>
      <c r="B93" s="247"/>
      <c r="C93" s="247"/>
      <c r="D93" s="247"/>
      <c r="E93" s="247"/>
      <c r="F93" s="247"/>
    </row>
    <row r="94" spans="1:6" x14ac:dyDescent="0.25">
      <c r="A94" s="247"/>
      <c r="B94" s="247"/>
      <c r="C94" s="247"/>
      <c r="D94" s="247"/>
      <c r="E94" s="247"/>
      <c r="F94" s="247"/>
    </row>
    <row r="95" spans="1:6" x14ac:dyDescent="0.25">
      <c r="A95" s="247"/>
      <c r="B95" s="247"/>
      <c r="C95" s="247"/>
      <c r="D95" s="247"/>
      <c r="E95" s="247"/>
      <c r="F95" s="247"/>
    </row>
    <row r="96" spans="1:6" x14ac:dyDescent="0.25">
      <c r="A96" s="247"/>
      <c r="B96" s="247"/>
      <c r="C96" s="247"/>
      <c r="D96" s="247"/>
      <c r="E96" s="247"/>
      <c r="F96" s="247"/>
    </row>
    <row r="97" spans="1:6" x14ac:dyDescent="0.25">
      <c r="A97" s="247"/>
      <c r="B97" s="247"/>
      <c r="C97" s="247"/>
      <c r="D97" s="247"/>
      <c r="E97" s="247"/>
      <c r="F97" s="247"/>
    </row>
    <row r="98" spans="1:6" x14ac:dyDescent="0.25">
      <c r="A98" s="247"/>
      <c r="B98" s="247"/>
      <c r="C98" s="247"/>
      <c r="D98" s="247"/>
      <c r="E98" s="247"/>
      <c r="F98" s="247"/>
    </row>
    <row r="99" spans="1:6" x14ac:dyDescent="0.25">
      <c r="A99" s="247"/>
      <c r="B99" s="247"/>
      <c r="C99" s="247"/>
      <c r="D99" s="247"/>
      <c r="E99" s="247"/>
      <c r="F99" s="247"/>
    </row>
    <row r="100" spans="1:6" x14ac:dyDescent="0.25">
      <c r="A100" s="247"/>
      <c r="B100" s="247"/>
      <c r="C100" s="247"/>
      <c r="D100" s="247"/>
      <c r="E100" s="247"/>
      <c r="F100" s="247"/>
    </row>
    <row r="101" spans="1:6" x14ac:dyDescent="0.25">
      <c r="A101" s="247"/>
      <c r="B101" s="247"/>
      <c r="C101" s="247"/>
      <c r="D101" s="247"/>
      <c r="E101" s="247"/>
      <c r="F101" s="247"/>
    </row>
    <row r="102" spans="1:6" x14ac:dyDescent="0.25">
      <c r="A102" s="247"/>
      <c r="B102" s="247"/>
      <c r="C102" s="247"/>
      <c r="D102" s="247"/>
      <c r="E102" s="247"/>
      <c r="F102" s="247"/>
    </row>
    <row r="103" spans="1:6" x14ac:dyDescent="0.25">
      <c r="A103" s="247"/>
      <c r="B103" s="247"/>
      <c r="C103" s="247"/>
      <c r="D103" s="247"/>
      <c r="E103" s="247"/>
      <c r="F103" s="247"/>
    </row>
    <row r="104" spans="1:6" x14ac:dyDescent="0.25">
      <c r="A104" s="247"/>
      <c r="B104" s="247"/>
      <c r="C104" s="247"/>
      <c r="D104" s="247"/>
      <c r="E104" s="247"/>
      <c r="F104" s="247"/>
    </row>
    <row r="105" spans="1:6" x14ac:dyDescent="0.25">
      <c r="A105" s="247"/>
      <c r="B105" s="247"/>
      <c r="C105" s="247"/>
      <c r="D105" s="247"/>
      <c r="E105" s="247"/>
      <c r="F105" s="247"/>
    </row>
    <row r="106" spans="1:6" x14ac:dyDescent="0.25">
      <c r="A106" s="247"/>
      <c r="B106" s="247"/>
      <c r="C106" s="247"/>
      <c r="D106" s="247"/>
      <c r="E106" s="247"/>
      <c r="F106" s="247"/>
    </row>
    <row r="107" spans="1:6" x14ac:dyDescent="0.25">
      <c r="A107" s="247"/>
      <c r="B107" s="247"/>
      <c r="C107" s="247"/>
      <c r="D107" s="247"/>
      <c r="E107" s="247"/>
      <c r="F107" s="247"/>
    </row>
    <row r="108" spans="1:6" x14ac:dyDescent="0.25">
      <c r="A108" s="247"/>
      <c r="B108" s="247"/>
      <c r="C108" s="247"/>
      <c r="D108" s="247"/>
      <c r="E108" s="247"/>
      <c r="F108" s="247"/>
    </row>
    <row r="109" spans="1:6" x14ac:dyDescent="0.25">
      <c r="A109" s="247"/>
      <c r="B109" s="247"/>
      <c r="C109" s="247"/>
      <c r="D109" s="247"/>
      <c r="E109" s="247"/>
      <c r="F109" s="247"/>
    </row>
    <row r="110" spans="1:6" x14ac:dyDescent="0.25">
      <c r="A110" s="247"/>
      <c r="B110" s="247"/>
      <c r="C110" s="247"/>
      <c r="D110" s="247"/>
      <c r="E110" s="247"/>
      <c r="F110" s="247"/>
    </row>
    <row r="111" spans="1:6" x14ac:dyDescent="0.25">
      <c r="A111" s="247"/>
      <c r="B111" s="247"/>
      <c r="C111" s="247"/>
      <c r="D111" s="247"/>
      <c r="E111" s="247"/>
      <c r="F111" s="247"/>
    </row>
    <row r="112" spans="1:6" x14ac:dyDescent="0.25">
      <c r="A112" s="247"/>
      <c r="B112" s="247"/>
      <c r="C112" s="247"/>
      <c r="D112" s="247"/>
      <c r="E112" s="247"/>
      <c r="F112" s="247"/>
    </row>
    <row r="113" spans="1:6" x14ac:dyDescent="0.25">
      <c r="A113" s="247"/>
      <c r="B113" s="247"/>
      <c r="C113" s="247"/>
      <c r="D113" s="247"/>
      <c r="E113" s="247"/>
      <c r="F113" s="247"/>
    </row>
    <row r="114" spans="1:6" x14ac:dyDescent="0.25">
      <c r="A114" s="247"/>
      <c r="B114" s="247"/>
      <c r="C114" s="247"/>
      <c r="D114" s="247"/>
      <c r="E114" s="247"/>
      <c r="F114" s="247"/>
    </row>
    <row r="115" spans="1:6" x14ac:dyDescent="0.25">
      <c r="A115" s="247"/>
      <c r="B115" s="247"/>
      <c r="C115" s="247"/>
      <c r="D115" s="247"/>
      <c r="E115" s="247"/>
      <c r="F115" s="247"/>
    </row>
    <row r="116" spans="1:6" x14ac:dyDescent="0.25">
      <c r="A116" s="247"/>
      <c r="B116" s="247"/>
      <c r="C116" s="247"/>
      <c r="D116" s="247"/>
      <c r="E116" s="247"/>
      <c r="F116" s="247"/>
    </row>
    <row r="117" spans="1:6" x14ac:dyDescent="0.25">
      <c r="A117" s="247"/>
      <c r="B117" s="247"/>
      <c r="C117" s="247"/>
      <c r="D117" s="247"/>
      <c r="E117" s="247"/>
      <c r="F117" s="247"/>
    </row>
    <row r="118" spans="1:6" x14ac:dyDescent="0.25">
      <c r="A118" s="247"/>
      <c r="B118" s="247"/>
      <c r="C118" s="247"/>
      <c r="D118" s="247"/>
      <c r="E118" s="247"/>
      <c r="F118" s="247"/>
    </row>
    <row r="119" spans="1:6" x14ac:dyDescent="0.25">
      <c r="A119" s="247"/>
      <c r="B119" s="247"/>
      <c r="C119" s="247"/>
      <c r="D119" s="247"/>
      <c r="E119" s="247"/>
      <c r="F119" s="247"/>
    </row>
    <row r="120" spans="1:6" x14ac:dyDescent="0.25">
      <c r="A120" s="247"/>
      <c r="B120" s="247"/>
      <c r="C120" s="247"/>
      <c r="D120" s="247"/>
      <c r="E120" s="247"/>
      <c r="F120" s="247"/>
    </row>
    <row r="121" spans="1:6" x14ac:dyDescent="0.25">
      <c r="A121" s="247"/>
      <c r="B121" s="247"/>
      <c r="C121" s="247"/>
      <c r="D121" s="247"/>
      <c r="E121" s="247"/>
      <c r="F121" s="247"/>
    </row>
    <row r="122" spans="1:6" x14ac:dyDescent="0.25">
      <c r="A122" s="247"/>
      <c r="B122" s="247"/>
      <c r="C122" s="247"/>
      <c r="D122" s="247"/>
      <c r="E122" s="247"/>
      <c r="F122" s="247"/>
    </row>
    <row r="123" spans="1:6" x14ac:dyDescent="0.25">
      <c r="A123" s="247"/>
      <c r="B123" s="247"/>
      <c r="C123" s="247"/>
      <c r="D123" s="247"/>
      <c r="E123" s="247"/>
      <c r="F123" s="247"/>
    </row>
    <row r="124" spans="1:6" x14ac:dyDescent="0.25">
      <c r="A124" s="247"/>
      <c r="B124" s="247"/>
      <c r="C124" s="247"/>
      <c r="D124" s="247"/>
      <c r="E124" s="247"/>
      <c r="F124" s="247"/>
    </row>
    <row r="125" spans="1:6" x14ac:dyDescent="0.25">
      <c r="A125" s="247"/>
      <c r="B125" s="247"/>
      <c r="C125" s="247"/>
      <c r="D125" s="247"/>
      <c r="E125" s="247"/>
      <c r="F125" s="247"/>
    </row>
    <row r="126" spans="1:6" x14ac:dyDescent="0.25">
      <c r="A126" s="247"/>
      <c r="B126" s="247"/>
      <c r="C126" s="247"/>
      <c r="D126" s="247"/>
      <c r="E126" s="247"/>
      <c r="F126" s="247"/>
    </row>
    <row r="127" spans="1:6" x14ac:dyDescent="0.25">
      <c r="A127" s="247"/>
      <c r="B127" s="247"/>
      <c r="C127" s="247"/>
      <c r="D127" s="247"/>
      <c r="E127" s="247"/>
      <c r="F127" s="247"/>
    </row>
    <row r="128" spans="1:6" x14ac:dyDescent="0.25">
      <c r="A128" s="247"/>
      <c r="B128" s="247"/>
      <c r="C128" s="247"/>
      <c r="D128" s="247"/>
      <c r="E128" s="247"/>
      <c r="F128" s="247"/>
    </row>
    <row r="129" spans="1:6" x14ac:dyDescent="0.25">
      <c r="A129" s="247"/>
      <c r="B129" s="247"/>
      <c r="C129" s="247"/>
      <c r="D129" s="247"/>
      <c r="E129" s="247"/>
      <c r="F129" s="247"/>
    </row>
    <row r="130" spans="1:6" x14ac:dyDescent="0.25">
      <c r="A130" s="247"/>
      <c r="B130" s="247"/>
      <c r="C130" s="247"/>
      <c r="D130" s="247"/>
      <c r="E130" s="247"/>
      <c r="F130" s="247"/>
    </row>
    <row r="131" spans="1:6" x14ac:dyDescent="0.25">
      <c r="A131" s="247"/>
      <c r="B131" s="247"/>
      <c r="C131" s="247"/>
      <c r="D131" s="247"/>
      <c r="E131" s="247"/>
      <c r="F131" s="247"/>
    </row>
    <row r="132" spans="1:6" x14ac:dyDescent="0.25">
      <c r="A132" s="247"/>
      <c r="B132" s="247"/>
      <c r="C132" s="247"/>
      <c r="D132" s="247"/>
      <c r="E132" s="247"/>
      <c r="F132" s="247"/>
    </row>
    <row r="133" spans="1:6" x14ac:dyDescent="0.25">
      <c r="A133" s="247"/>
      <c r="B133" s="247"/>
      <c r="C133" s="247"/>
      <c r="D133" s="247"/>
      <c r="E133" s="247"/>
      <c r="F133" s="247"/>
    </row>
    <row r="134" spans="1:6" x14ac:dyDescent="0.25">
      <c r="A134" s="247"/>
      <c r="B134" s="247"/>
      <c r="C134" s="247"/>
      <c r="D134" s="247"/>
      <c r="E134" s="247"/>
      <c r="F134" s="247"/>
    </row>
    <row r="135" spans="1:6" x14ac:dyDescent="0.25">
      <c r="A135" s="247"/>
      <c r="B135" s="247"/>
      <c r="C135" s="247"/>
      <c r="D135" s="247"/>
      <c r="E135" s="247"/>
      <c r="F135" s="247"/>
    </row>
    <row r="136" spans="1:6" x14ac:dyDescent="0.25">
      <c r="A136" s="247"/>
      <c r="B136" s="247"/>
      <c r="C136" s="247"/>
      <c r="D136" s="247"/>
      <c r="E136" s="247"/>
      <c r="F136" s="247"/>
    </row>
    <row r="137" spans="1:6" x14ac:dyDescent="0.25">
      <c r="A137" s="247"/>
      <c r="B137" s="247"/>
      <c r="C137" s="247"/>
      <c r="D137" s="247"/>
      <c r="E137" s="247"/>
      <c r="F137" s="247"/>
    </row>
    <row r="138" spans="1:6" x14ac:dyDescent="0.25">
      <c r="A138" s="247"/>
      <c r="B138" s="247"/>
      <c r="C138" s="247"/>
      <c r="D138" s="247"/>
      <c r="E138" s="247"/>
      <c r="F138" s="247"/>
    </row>
    <row r="139" spans="1:6" x14ac:dyDescent="0.25">
      <c r="A139" s="247"/>
      <c r="B139" s="247"/>
      <c r="C139" s="247"/>
      <c r="D139" s="247"/>
      <c r="E139" s="247"/>
      <c r="F139" s="247"/>
    </row>
    <row r="140" spans="1:6" x14ac:dyDescent="0.25">
      <c r="A140" s="247"/>
      <c r="B140" s="247"/>
      <c r="C140" s="247"/>
      <c r="D140" s="247"/>
      <c r="E140" s="247"/>
      <c r="F140" s="247"/>
    </row>
    <row r="141" spans="1:6" x14ac:dyDescent="0.25">
      <c r="A141" s="247"/>
      <c r="B141" s="247"/>
      <c r="C141" s="247"/>
      <c r="D141" s="247"/>
      <c r="E141" s="247"/>
      <c r="F141" s="247"/>
    </row>
    <row r="142" spans="1:6" x14ac:dyDescent="0.25">
      <c r="A142" s="247"/>
      <c r="B142" s="247"/>
      <c r="C142" s="247"/>
      <c r="D142" s="247"/>
      <c r="E142" s="247"/>
      <c r="F142" s="247"/>
    </row>
    <row r="143" spans="1:6" x14ac:dyDescent="0.25">
      <c r="A143" s="247"/>
      <c r="B143" s="247"/>
      <c r="C143" s="247"/>
      <c r="D143" s="247"/>
      <c r="E143" s="247"/>
      <c r="F143" s="247"/>
    </row>
    <row r="144" spans="1:6" x14ac:dyDescent="0.25">
      <c r="A144" s="247"/>
      <c r="B144" s="247"/>
      <c r="C144" s="247"/>
      <c r="D144" s="247"/>
      <c r="E144" s="247"/>
      <c r="F144" s="247"/>
    </row>
    <row r="145" spans="1:6" x14ac:dyDescent="0.25">
      <c r="A145" s="247"/>
      <c r="B145" s="247"/>
      <c r="C145" s="247"/>
      <c r="D145" s="247"/>
      <c r="E145" s="247"/>
      <c r="F145" s="247"/>
    </row>
    <row r="146" spans="1:6" x14ac:dyDescent="0.25">
      <c r="A146" s="247"/>
      <c r="B146" s="247"/>
      <c r="C146" s="247"/>
      <c r="D146" s="247"/>
      <c r="E146" s="247"/>
      <c r="F146" s="247"/>
    </row>
    <row r="147" spans="1:6" x14ac:dyDescent="0.25">
      <c r="A147" s="247"/>
      <c r="B147" s="247"/>
      <c r="C147" s="247"/>
      <c r="D147" s="247"/>
      <c r="E147" s="247"/>
      <c r="F147" s="247"/>
    </row>
    <row r="148" spans="1:6" x14ac:dyDescent="0.25">
      <c r="A148" s="247"/>
      <c r="B148" s="247"/>
      <c r="C148" s="247"/>
      <c r="D148" s="247"/>
      <c r="E148" s="247"/>
      <c r="F148" s="247"/>
    </row>
    <row r="149" spans="1:6" x14ac:dyDescent="0.25">
      <c r="A149" s="247"/>
      <c r="B149" s="247"/>
      <c r="C149" s="247"/>
      <c r="D149" s="247"/>
      <c r="E149" s="247"/>
      <c r="F149" s="247"/>
    </row>
    <row r="150" spans="1:6" x14ac:dyDescent="0.25">
      <c r="A150" s="247"/>
      <c r="B150" s="247"/>
      <c r="C150" s="247"/>
      <c r="D150" s="247"/>
      <c r="E150" s="247"/>
      <c r="F150" s="247"/>
    </row>
    <row r="151" spans="1:6" x14ac:dyDescent="0.25">
      <c r="A151" s="247"/>
      <c r="B151" s="247"/>
      <c r="C151" s="247"/>
      <c r="D151" s="247"/>
      <c r="E151" s="247"/>
      <c r="F151" s="247"/>
    </row>
    <row r="152" spans="1:6" x14ac:dyDescent="0.25">
      <c r="A152" s="247"/>
      <c r="B152" s="247"/>
      <c r="C152" s="247"/>
      <c r="D152" s="247"/>
      <c r="E152" s="247"/>
      <c r="F152" s="247"/>
    </row>
    <row r="153" spans="1:6" x14ac:dyDescent="0.25">
      <c r="A153" s="247"/>
      <c r="B153" s="247"/>
      <c r="C153" s="247"/>
      <c r="D153" s="247"/>
      <c r="E153" s="247"/>
      <c r="F153" s="247"/>
    </row>
    <row r="154" spans="1:6" x14ac:dyDescent="0.25">
      <c r="A154" s="247"/>
      <c r="B154" s="247"/>
      <c r="C154" s="247"/>
      <c r="D154" s="247"/>
      <c r="E154" s="247"/>
      <c r="F154" s="247"/>
    </row>
    <row r="155" spans="1:6" x14ac:dyDescent="0.25">
      <c r="A155" s="247"/>
      <c r="B155" s="247"/>
      <c r="C155" s="247"/>
      <c r="D155" s="247"/>
      <c r="E155" s="247"/>
      <c r="F155" s="247"/>
    </row>
    <row r="156" spans="1:6" x14ac:dyDescent="0.25">
      <c r="A156" s="247"/>
      <c r="B156" s="247"/>
      <c r="C156" s="247"/>
      <c r="D156" s="247"/>
      <c r="E156" s="247"/>
      <c r="F156" s="247"/>
    </row>
    <row r="157" spans="1:6" x14ac:dyDescent="0.25">
      <c r="A157" s="247"/>
      <c r="B157" s="247"/>
      <c r="C157" s="247"/>
      <c r="D157" s="247"/>
      <c r="E157" s="247"/>
      <c r="F157" s="247"/>
    </row>
    <row r="158" spans="1:6" x14ac:dyDescent="0.25">
      <c r="A158" s="247"/>
      <c r="B158" s="247"/>
      <c r="C158" s="247"/>
      <c r="D158" s="247"/>
      <c r="E158" s="247"/>
      <c r="F158" s="247"/>
    </row>
    <row r="159" spans="1:6" x14ac:dyDescent="0.25">
      <c r="A159" s="247"/>
      <c r="B159" s="247"/>
      <c r="C159" s="247"/>
      <c r="D159" s="247"/>
      <c r="E159" s="247"/>
      <c r="F159" s="247"/>
    </row>
    <row r="160" spans="1:6" x14ac:dyDescent="0.25">
      <c r="A160" s="247"/>
      <c r="B160" s="247"/>
      <c r="C160" s="247"/>
      <c r="D160" s="247"/>
      <c r="E160" s="247"/>
      <c r="F160" s="247"/>
    </row>
    <row r="161" spans="1:6" x14ac:dyDescent="0.25">
      <c r="A161" s="247"/>
      <c r="B161" s="247"/>
      <c r="C161" s="247"/>
      <c r="D161" s="247"/>
      <c r="E161" s="247"/>
      <c r="F161" s="247"/>
    </row>
    <row r="162" spans="1:6" x14ac:dyDescent="0.25">
      <c r="A162" s="247"/>
      <c r="B162" s="247"/>
      <c r="C162" s="247"/>
      <c r="D162" s="247"/>
      <c r="E162" s="247"/>
      <c r="F162" s="247"/>
    </row>
    <row r="163" spans="1:6" x14ac:dyDescent="0.25">
      <c r="A163" s="247"/>
      <c r="B163" s="247"/>
      <c r="C163" s="247"/>
      <c r="D163" s="247"/>
      <c r="E163" s="247"/>
      <c r="F163" s="247"/>
    </row>
    <row r="164" spans="1:6" x14ac:dyDescent="0.25">
      <c r="A164" s="247"/>
      <c r="B164" s="247"/>
      <c r="C164" s="247"/>
      <c r="D164" s="247"/>
      <c r="E164" s="247"/>
      <c r="F164" s="247"/>
    </row>
    <row r="165" spans="1:6" x14ac:dyDescent="0.25">
      <c r="A165" s="247"/>
      <c r="B165" s="247"/>
      <c r="C165" s="247"/>
      <c r="D165" s="247"/>
      <c r="E165" s="247"/>
      <c r="F165" s="247"/>
    </row>
    <row r="166" spans="1:6" x14ac:dyDescent="0.25">
      <c r="A166" s="247"/>
      <c r="B166" s="247"/>
      <c r="C166" s="247"/>
      <c r="D166" s="247"/>
      <c r="E166" s="247"/>
      <c r="F166" s="247"/>
    </row>
    <row r="167" spans="1:6" x14ac:dyDescent="0.25">
      <c r="A167" s="247"/>
      <c r="B167" s="247"/>
      <c r="C167" s="247"/>
      <c r="D167" s="247"/>
      <c r="E167" s="247"/>
      <c r="F167" s="247"/>
    </row>
    <row r="168" spans="1:6" x14ac:dyDescent="0.25">
      <c r="A168" s="247"/>
      <c r="B168" s="247"/>
      <c r="C168" s="247"/>
      <c r="D168" s="247"/>
      <c r="E168" s="247"/>
      <c r="F168" s="247"/>
    </row>
    <row r="169" spans="1:6" x14ac:dyDescent="0.25">
      <c r="A169" s="247"/>
      <c r="B169" s="247"/>
      <c r="C169" s="247"/>
      <c r="D169" s="247"/>
      <c r="E169" s="247"/>
      <c r="F169" s="247"/>
    </row>
    <row r="170" spans="1:6" x14ac:dyDescent="0.25">
      <c r="A170" s="247"/>
      <c r="B170" s="247"/>
      <c r="C170" s="247"/>
      <c r="D170" s="247"/>
      <c r="E170" s="247"/>
      <c r="F170" s="247"/>
    </row>
    <row r="171" spans="1:6" x14ac:dyDescent="0.25">
      <c r="A171" s="247"/>
      <c r="B171" s="247"/>
      <c r="C171" s="247"/>
      <c r="D171" s="247"/>
      <c r="E171" s="247"/>
      <c r="F171" s="247"/>
    </row>
    <row r="172" spans="1:6" x14ac:dyDescent="0.25">
      <c r="A172" s="247"/>
      <c r="B172" s="247"/>
      <c r="C172" s="247"/>
      <c r="D172" s="247"/>
      <c r="E172" s="247"/>
      <c r="F172" s="247"/>
    </row>
    <row r="173" spans="1:6" x14ac:dyDescent="0.25">
      <c r="A173" s="247"/>
      <c r="B173" s="247"/>
      <c r="C173" s="247"/>
      <c r="D173" s="247"/>
      <c r="E173" s="247"/>
      <c r="F173" s="247"/>
    </row>
    <row r="174" spans="1:6" x14ac:dyDescent="0.25">
      <c r="A174" s="247"/>
      <c r="B174" s="247"/>
      <c r="C174" s="247"/>
      <c r="D174" s="247"/>
      <c r="E174" s="247"/>
      <c r="F174" s="247"/>
    </row>
    <row r="175" spans="1:6" x14ac:dyDescent="0.25">
      <c r="A175" s="247"/>
      <c r="B175" s="247"/>
      <c r="C175" s="247"/>
      <c r="D175" s="247"/>
      <c r="E175" s="247"/>
      <c r="F175" s="247"/>
    </row>
    <row r="176" spans="1:6" x14ac:dyDescent="0.25">
      <c r="A176" s="247"/>
      <c r="B176" s="247"/>
      <c r="C176" s="247"/>
      <c r="D176" s="247"/>
      <c r="E176" s="247"/>
      <c r="F176" s="247"/>
    </row>
    <row r="177" spans="1:6" x14ac:dyDescent="0.25">
      <c r="A177" s="247"/>
      <c r="B177" s="247"/>
      <c r="C177" s="247"/>
      <c r="D177" s="247"/>
      <c r="E177" s="247"/>
      <c r="F177" s="247"/>
    </row>
    <row r="178" spans="1:6" x14ac:dyDescent="0.25">
      <c r="A178" s="247"/>
      <c r="B178" s="247"/>
      <c r="C178" s="247"/>
      <c r="D178" s="247"/>
      <c r="E178" s="247"/>
      <c r="F178" s="247"/>
    </row>
    <row r="179" spans="1:6" x14ac:dyDescent="0.25">
      <c r="A179" s="247"/>
      <c r="B179" s="247"/>
      <c r="C179" s="247"/>
      <c r="D179" s="247"/>
      <c r="E179" s="247"/>
      <c r="F179" s="247"/>
    </row>
    <row r="180" spans="1:6" x14ac:dyDescent="0.25">
      <c r="A180" s="247"/>
      <c r="B180" s="247"/>
      <c r="C180" s="247"/>
      <c r="D180" s="247"/>
      <c r="E180" s="247"/>
      <c r="F180" s="247"/>
    </row>
    <row r="181" spans="1:6" x14ac:dyDescent="0.25">
      <c r="A181" s="247"/>
      <c r="B181" s="247"/>
      <c r="C181" s="247"/>
      <c r="D181" s="247"/>
      <c r="E181" s="247"/>
      <c r="F181" s="247"/>
    </row>
    <row r="182" spans="1:6" x14ac:dyDescent="0.25">
      <c r="A182" s="247"/>
      <c r="B182" s="247"/>
      <c r="C182" s="247"/>
      <c r="D182" s="247"/>
      <c r="E182" s="247"/>
      <c r="F182" s="247"/>
    </row>
    <row r="183" spans="1:6" x14ac:dyDescent="0.25">
      <c r="A183" s="247"/>
      <c r="B183" s="247"/>
      <c r="C183" s="247"/>
      <c r="D183" s="247"/>
      <c r="E183" s="247"/>
      <c r="F183" s="247"/>
    </row>
    <row r="184" spans="1:6" x14ac:dyDescent="0.25">
      <c r="A184" s="247"/>
      <c r="B184" s="247"/>
      <c r="C184" s="247"/>
      <c r="D184" s="247"/>
      <c r="E184" s="247"/>
      <c r="F184" s="247"/>
    </row>
    <row r="185" spans="1:6" x14ac:dyDescent="0.25">
      <c r="A185" s="247"/>
      <c r="B185" s="247"/>
      <c r="C185" s="247"/>
      <c r="D185" s="247"/>
      <c r="E185" s="247"/>
      <c r="F185" s="247"/>
    </row>
    <row r="186" spans="1:6" x14ac:dyDescent="0.25">
      <c r="A186" s="247"/>
      <c r="B186" s="247"/>
      <c r="C186" s="247"/>
      <c r="D186" s="247"/>
      <c r="E186" s="247"/>
      <c r="F186" s="247"/>
    </row>
    <row r="187" spans="1:6" x14ac:dyDescent="0.25">
      <c r="A187" s="247"/>
      <c r="B187" s="247"/>
      <c r="C187" s="247"/>
      <c r="D187" s="247"/>
      <c r="E187" s="247"/>
      <c r="F187" s="247"/>
    </row>
    <row r="188" spans="1:6" x14ac:dyDescent="0.25">
      <c r="A188" s="247"/>
      <c r="B188" s="247"/>
      <c r="C188" s="247"/>
      <c r="D188" s="247"/>
      <c r="E188" s="247"/>
      <c r="F188" s="247"/>
    </row>
    <row r="189" spans="1:6" x14ac:dyDescent="0.25">
      <c r="A189" s="247"/>
      <c r="B189" s="247"/>
      <c r="C189" s="247"/>
      <c r="D189" s="247"/>
      <c r="E189" s="247"/>
      <c r="F189" s="247"/>
    </row>
    <row r="190" spans="1:6" x14ac:dyDescent="0.25">
      <c r="A190" s="247"/>
      <c r="B190" s="247"/>
      <c r="C190" s="247"/>
      <c r="D190" s="247"/>
      <c r="E190" s="247"/>
      <c r="F190" s="247"/>
    </row>
    <row r="191" spans="1:6" x14ac:dyDescent="0.25">
      <c r="A191" s="247"/>
      <c r="B191" s="247"/>
      <c r="C191" s="247"/>
      <c r="D191" s="247"/>
      <c r="E191" s="247"/>
      <c r="F191" s="247"/>
    </row>
    <row r="192" spans="1:6" x14ac:dyDescent="0.25">
      <c r="A192" s="247"/>
      <c r="B192" s="247"/>
      <c r="C192" s="247"/>
      <c r="D192" s="247"/>
      <c r="E192" s="247"/>
      <c r="F192" s="247"/>
    </row>
    <row r="193" spans="1:6" x14ac:dyDescent="0.25">
      <c r="A193" s="247"/>
      <c r="B193" s="247"/>
      <c r="C193" s="247"/>
      <c r="D193" s="247"/>
      <c r="E193" s="247"/>
      <c r="F193" s="247"/>
    </row>
    <row r="194" spans="1:6" x14ac:dyDescent="0.25">
      <c r="A194" s="247"/>
      <c r="B194" s="247"/>
      <c r="C194" s="247"/>
      <c r="D194" s="247"/>
      <c r="E194" s="247"/>
      <c r="F194" s="247"/>
    </row>
    <row r="195" spans="1:6" x14ac:dyDescent="0.25">
      <c r="A195" s="247"/>
      <c r="B195" s="247"/>
      <c r="C195" s="247"/>
      <c r="D195" s="247"/>
      <c r="E195" s="247"/>
      <c r="F195" s="247"/>
    </row>
    <row r="196" spans="1:6" x14ac:dyDescent="0.25">
      <c r="A196" s="247"/>
      <c r="B196" s="247"/>
      <c r="C196" s="247"/>
      <c r="D196" s="247"/>
      <c r="E196" s="247"/>
      <c r="F196" s="247"/>
    </row>
    <row r="197" spans="1:6" x14ac:dyDescent="0.25">
      <c r="A197" s="247"/>
      <c r="B197" s="247"/>
      <c r="C197" s="247"/>
      <c r="D197" s="247"/>
      <c r="E197" s="247"/>
      <c r="F197" s="247"/>
    </row>
    <row r="198" spans="1:6" x14ac:dyDescent="0.25">
      <c r="A198" s="247"/>
      <c r="B198" s="247"/>
      <c r="C198" s="247"/>
      <c r="D198" s="247"/>
      <c r="E198" s="247"/>
      <c r="F198" s="247"/>
    </row>
    <row r="199" spans="1:6" x14ac:dyDescent="0.25">
      <c r="A199" s="247"/>
      <c r="B199" s="247"/>
      <c r="C199" s="247"/>
      <c r="D199" s="247"/>
      <c r="E199" s="247"/>
      <c r="F199" s="247"/>
    </row>
    <row r="200" spans="1:6" x14ac:dyDescent="0.25">
      <c r="A200" s="247"/>
      <c r="B200" s="247"/>
      <c r="C200" s="247"/>
      <c r="D200" s="247"/>
      <c r="E200" s="247"/>
      <c r="F200" s="247"/>
    </row>
    <row r="201" spans="1:6" x14ac:dyDescent="0.25">
      <c r="A201" s="247"/>
      <c r="B201" s="247"/>
      <c r="C201" s="247"/>
      <c r="D201" s="247"/>
      <c r="E201" s="247"/>
      <c r="F201" s="247"/>
    </row>
    <row r="202" spans="1:6" x14ac:dyDescent="0.25">
      <c r="A202" s="247"/>
      <c r="B202" s="247"/>
      <c r="C202" s="247"/>
      <c r="D202" s="247"/>
      <c r="E202" s="247"/>
      <c r="F202" s="247"/>
    </row>
    <row r="203" spans="1:6" x14ac:dyDescent="0.25">
      <c r="A203" s="247"/>
      <c r="B203" s="247"/>
      <c r="C203" s="247"/>
      <c r="D203" s="247"/>
      <c r="E203" s="247"/>
      <c r="F203" s="247"/>
    </row>
    <row r="204" spans="1:6" x14ac:dyDescent="0.25">
      <c r="A204" s="247"/>
      <c r="B204" s="247"/>
      <c r="C204" s="247"/>
      <c r="D204" s="247"/>
      <c r="E204" s="247"/>
      <c r="F204" s="247"/>
    </row>
    <row r="205" spans="1:6" x14ac:dyDescent="0.25">
      <c r="A205" s="247"/>
      <c r="B205" s="247"/>
      <c r="C205" s="247"/>
      <c r="D205" s="247"/>
      <c r="E205" s="247"/>
      <c r="F205" s="247"/>
    </row>
    <row r="206" spans="1:6" x14ac:dyDescent="0.25">
      <c r="A206" s="247"/>
      <c r="B206" s="247"/>
      <c r="C206" s="247"/>
      <c r="D206" s="247"/>
      <c r="E206" s="247"/>
      <c r="F206" s="247"/>
    </row>
    <row r="207" spans="1:6" x14ac:dyDescent="0.25">
      <c r="A207" s="247"/>
      <c r="B207" s="247"/>
      <c r="C207" s="247"/>
      <c r="D207" s="247"/>
      <c r="E207" s="247"/>
      <c r="F207" s="247"/>
    </row>
    <row r="208" spans="1:6" x14ac:dyDescent="0.25">
      <c r="A208" s="247"/>
      <c r="B208" s="247"/>
      <c r="C208" s="247"/>
      <c r="D208" s="247"/>
      <c r="E208" s="247"/>
      <c r="F208" s="247"/>
    </row>
    <row r="209" spans="1:6" x14ac:dyDescent="0.25">
      <c r="A209" s="247"/>
      <c r="B209" s="247"/>
      <c r="C209" s="247"/>
      <c r="D209" s="247"/>
      <c r="E209" s="247"/>
      <c r="F209" s="247"/>
    </row>
    <row r="210" spans="1:6" x14ac:dyDescent="0.25">
      <c r="A210" s="247"/>
      <c r="B210" s="247"/>
      <c r="C210" s="247"/>
      <c r="D210" s="247"/>
      <c r="E210" s="247"/>
      <c r="F210" s="247"/>
    </row>
    <row r="211" spans="1:6" x14ac:dyDescent="0.25">
      <c r="A211" s="247"/>
      <c r="B211" s="247"/>
      <c r="C211" s="247"/>
      <c r="D211" s="247"/>
      <c r="E211" s="247"/>
      <c r="F211" s="247"/>
    </row>
    <row r="212" spans="1:6" x14ac:dyDescent="0.25">
      <c r="A212" s="247"/>
      <c r="B212" s="247"/>
      <c r="C212" s="247"/>
      <c r="D212" s="247"/>
      <c r="E212" s="247"/>
      <c r="F212" s="247"/>
    </row>
    <row r="213" spans="1:6" x14ac:dyDescent="0.25">
      <c r="A213" s="247"/>
      <c r="B213" s="247"/>
      <c r="C213" s="247"/>
      <c r="D213" s="247"/>
      <c r="E213" s="247"/>
      <c r="F213" s="247"/>
    </row>
    <row r="214" spans="1:6" x14ac:dyDescent="0.25">
      <c r="A214" s="247"/>
      <c r="B214" s="247"/>
      <c r="C214" s="247"/>
      <c r="D214" s="247"/>
      <c r="E214" s="247"/>
      <c r="F214" s="247"/>
    </row>
    <row r="215" spans="1:6" x14ac:dyDescent="0.25">
      <c r="A215" s="247"/>
      <c r="B215" s="247"/>
      <c r="C215" s="247"/>
      <c r="D215" s="247"/>
      <c r="E215" s="247"/>
      <c r="F215" s="247"/>
    </row>
    <row r="216" spans="1:6" x14ac:dyDescent="0.25">
      <c r="A216" s="247"/>
      <c r="B216" s="247"/>
      <c r="C216" s="247"/>
      <c r="D216" s="247"/>
      <c r="E216" s="247"/>
      <c r="F216" s="247"/>
    </row>
    <row r="217" spans="1:6" x14ac:dyDescent="0.25">
      <c r="A217" s="247"/>
      <c r="B217" s="247"/>
      <c r="C217" s="247"/>
      <c r="D217" s="247"/>
      <c r="E217" s="247"/>
      <c r="F217" s="247"/>
    </row>
    <row r="218" spans="1:6" x14ac:dyDescent="0.25">
      <c r="A218" s="247"/>
      <c r="B218" s="247"/>
      <c r="C218" s="247"/>
      <c r="D218" s="247"/>
      <c r="E218" s="247"/>
      <c r="F218" s="247"/>
    </row>
    <row r="219" spans="1:6" x14ac:dyDescent="0.25">
      <c r="A219" s="247"/>
      <c r="B219" s="247"/>
      <c r="C219" s="247"/>
      <c r="D219" s="247"/>
      <c r="E219" s="247"/>
      <c r="F219" s="247"/>
    </row>
    <row r="220" spans="1:6" x14ac:dyDescent="0.25">
      <c r="A220" s="247"/>
      <c r="B220" s="247"/>
      <c r="C220" s="247"/>
      <c r="D220" s="247"/>
      <c r="E220" s="247"/>
      <c r="F220" s="247"/>
    </row>
    <row r="221" spans="1:6" x14ac:dyDescent="0.25">
      <c r="A221" s="247"/>
      <c r="B221" s="247"/>
      <c r="C221" s="247"/>
      <c r="D221" s="247"/>
      <c r="E221" s="247"/>
      <c r="F221" s="247"/>
    </row>
    <row r="222" spans="1:6" x14ac:dyDescent="0.25">
      <c r="A222" s="247"/>
      <c r="B222" s="247"/>
      <c r="C222" s="247"/>
      <c r="D222" s="247"/>
      <c r="E222" s="247"/>
      <c r="F222" s="247"/>
    </row>
    <row r="223" spans="1:6" x14ac:dyDescent="0.25">
      <c r="A223" s="247"/>
      <c r="B223" s="247"/>
      <c r="C223" s="247"/>
      <c r="D223" s="247"/>
      <c r="E223" s="247"/>
      <c r="F223" s="247"/>
    </row>
    <row r="224" spans="1:6" x14ac:dyDescent="0.25">
      <c r="A224" s="247"/>
      <c r="B224" s="247"/>
      <c r="C224" s="247"/>
      <c r="D224" s="247"/>
      <c r="E224" s="247"/>
      <c r="F224" s="247"/>
    </row>
    <row r="225" spans="1:6" x14ac:dyDescent="0.25">
      <c r="A225" s="247"/>
      <c r="B225" s="247"/>
      <c r="C225" s="247"/>
      <c r="D225" s="247"/>
      <c r="E225" s="247"/>
      <c r="F225" s="247"/>
    </row>
    <row r="226" spans="1:6" x14ac:dyDescent="0.25">
      <c r="A226" s="247"/>
      <c r="B226" s="247"/>
      <c r="C226" s="247"/>
      <c r="D226" s="247"/>
      <c r="E226" s="247"/>
      <c r="F226" s="247"/>
    </row>
    <row r="227" spans="1:6" x14ac:dyDescent="0.25">
      <c r="A227" s="247"/>
      <c r="B227" s="247"/>
      <c r="C227" s="247"/>
      <c r="D227" s="247"/>
      <c r="E227" s="247"/>
      <c r="F227" s="247"/>
    </row>
    <row r="228" spans="1:6" x14ac:dyDescent="0.25">
      <c r="A228" s="247"/>
      <c r="B228" s="247"/>
      <c r="C228" s="247"/>
      <c r="D228" s="247"/>
      <c r="E228" s="247"/>
      <c r="F228" s="247"/>
    </row>
    <row r="229" spans="1:6" x14ac:dyDescent="0.25">
      <c r="A229" s="247"/>
      <c r="B229" s="247"/>
      <c r="C229" s="247"/>
      <c r="D229" s="247"/>
      <c r="E229" s="247"/>
      <c r="F229" s="247"/>
    </row>
    <row r="230" spans="1:6" x14ac:dyDescent="0.25">
      <c r="A230" s="247"/>
      <c r="B230" s="247"/>
      <c r="C230" s="247"/>
      <c r="D230" s="247"/>
      <c r="E230" s="247"/>
      <c r="F230" s="247"/>
    </row>
    <row r="231" spans="1:6" x14ac:dyDescent="0.25">
      <c r="A231" s="247"/>
      <c r="B231" s="247"/>
      <c r="C231" s="247"/>
      <c r="D231" s="247"/>
      <c r="E231" s="247"/>
      <c r="F231" s="247"/>
    </row>
    <row r="232" spans="1:6" x14ac:dyDescent="0.25">
      <c r="A232" s="247"/>
      <c r="B232" s="247"/>
      <c r="C232" s="247"/>
      <c r="D232" s="247"/>
      <c r="E232" s="247"/>
      <c r="F232" s="247"/>
    </row>
    <row r="233" spans="1:6" x14ac:dyDescent="0.25">
      <c r="A233" s="247"/>
      <c r="B233" s="247"/>
      <c r="C233" s="247"/>
      <c r="D233" s="247"/>
      <c r="E233" s="247"/>
      <c r="F233" s="247"/>
    </row>
    <row r="234" spans="1:6" x14ac:dyDescent="0.25">
      <c r="A234" s="247"/>
      <c r="B234" s="247"/>
      <c r="C234" s="247"/>
      <c r="D234" s="247"/>
      <c r="E234" s="247"/>
      <c r="F234" s="247"/>
    </row>
    <row r="235" spans="1:6" x14ac:dyDescent="0.25">
      <c r="A235" s="247"/>
      <c r="B235" s="247"/>
      <c r="C235" s="247"/>
      <c r="D235" s="247"/>
      <c r="E235" s="247"/>
      <c r="F235" s="247"/>
    </row>
    <row r="236" spans="1:6" x14ac:dyDescent="0.25">
      <c r="A236" s="247"/>
      <c r="B236" s="247"/>
      <c r="C236" s="247"/>
      <c r="D236" s="247"/>
      <c r="E236" s="247"/>
      <c r="F236" s="247"/>
    </row>
    <row r="237" spans="1:6" x14ac:dyDescent="0.25">
      <c r="A237" s="247"/>
      <c r="B237" s="247"/>
      <c r="C237" s="247"/>
      <c r="D237" s="247"/>
      <c r="E237" s="247"/>
      <c r="F237" s="247"/>
    </row>
    <row r="238" spans="1:6" x14ac:dyDescent="0.25">
      <c r="A238" s="247"/>
      <c r="B238" s="247"/>
      <c r="C238" s="247"/>
      <c r="D238" s="247"/>
      <c r="E238" s="247"/>
      <c r="F238" s="247"/>
    </row>
    <row r="239" spans="1:6" x14ac:dyDescent="0.25">
      <c r="A239" s="247"/>
      <c r="B239" s="247"/>
      <c r="C239" s="247"/>
      <c r="D239" s="247"/>
      <c r="E239" s="247"/>
      <c r="F239" s="247"/>
    </row>
    <row r="240" spans="1:6" x14ac:dyDescent="0.25">
      <c r="A240" s="247"/>
      <c r="B240" s="247"/>
      <c r="C240" s="247"/>
      <c r="D240" s="247"/>
      <c r="E240" s="247"/>
      <c r="F240" s="247"/>
    </row>
    <row r="241" spans="1:6" x14ac:dyDescent="0.25">
      <c r="A241" s="247"/>
      <c r="B241" s="247"/>
      <c r="C241" s="247"/>
      <c r="D241" s="247"/>
      <c r="E241" s="247"/>
      <c r="F241" s="247"/>
    </row>
    <row r="242" spans="1:6" x14ac:dyDescent="0.25">
      <c r="A242" s="247"/>
      <c r="B242" s="247"/>
      <c r="C242" s="247"/>
      <c r="D242" s="247"/>
      <c r="E242" s="247"/>
      <c r="F242" s="247"/>
    </row>
    <row r="243" spans="1:6" x14ac:dyDescent="0.25">
      <c r="A243" s="247"/>
      <c r="B243" s="247"/>
      <c r="C243" s="247"/>
      <c r="D243" s="247"/>
      <c r="E243" s="247"/>
      <c r="F243" s="247"/>
    </row>
    <row r="244" spans="1:6" x14ac:dyDescent="0.25">
      <c r="A244" s="247"/>
      <c r="B244" s="247"/>
      <c r="C244" s="247"/>
      <c r="D244" s="247"/>
      <c r="E244" s="247"/>
      <c r="F244" s="247"/>
    </row>
    <row r="245" spans="1:6" x14ac:dyDescent="0.25">
      <c r="A245" s="247"/>
      <c r="B245" s="247"/>
      <c r="C245" s="247"/>
      <c r="D245" s="247"/>
      <c r="E245" s="247"/>
      <c r="F245" s="247"/>
    </row>
    <row r="246" spans="1:6" x14ac:dyDescent="0.25">
      <c r="A246" s="247"/>
      <c r="B246" s="247"/>
      <c r="C246" s="247"/>
      <c r="D246" s="247"/>
      <c r="E246" s="247"/>
      <c r="F246" s="247"/>
    </row>
    <row r="247" spans="1:6" x14ac:dyDescent="0.25">
      <c r="A247" s="247"/>
      <c r="B247" s="247"/>
      <c r="C247" s="247"/>
      <c r="D247" s="247"/>
      <c r="E247" s="247"/>
      <c r="F247" s="247"/>
    </row>
    <row r="248" spans="1:6" x14ac:dyDescent="0.25">
      <c r="A248" s="247"/>
      <c r="B248" s="247"/>
      <c r="C248" s="247"/>
      <c r="D248" s="247"/>
      <c r="E248" s="247"/>
      <c r="F248" s="247"/>
    </row>
    <row r="249" spans="1:6" x14ac:dyDescent="0.25">
      <c r="A249" s="247"/>
      <c r="B249" s="247"/>
      <c r="C249" s="247"/>
      <c r="D249" s="247"/>
      <c r="E249" s="247"/>
      <c r="F249" s="247"/>
    </row>
    <row r="250" spans="1:6" x14ac:dyDescent="0.25">
      <c r="A250" s="247"/>
      <c r="B250" s="247"/>
      <c r="C250" s="247"/>
      <c r="D250" s="247"/>
      <c r="E250" s="247"/>
      <c r="F250" s="247"/>
    </row>
    <row r="251" spans="1:6" x14ac:dyDescent="0.25">
      <c r="A251" s="247"/>
      <c r="B251" s="247"/>
      <c r="C251" s="247"/>
      <c r="D251" s="247"/>
      <c r="E251" s="247"/>
      <c r="F251" s="247"/>
    </row>
    <row r="252" spans="1:6" x14ac:dyDescent="0.25">
      <c r="A252" s="247"/>
      <c r="B252" s="247"/>
      <c r="C252" s="247"/>
      <c r="D252" s="247"/>
      <c r="E252" s="247"/>
      <c r="F252" s="247"/>
    </row>
    <row r="253" spans="1:6" x14ac:dyDescent="0.25">
      <c r="A253" s="247"/>
      <c r="B253" s="247"/>
      <c r="C253" s="247"/>
      <c r="D253" s="247"/>
      <c r="E253" s="247"/>
      <c r="F253" s="247"/>
    </row>
    <row r="254" spans="1:6" x14ac:dyDescent="0.25">
      <c r="A254" s="247"/>
      <c r="B254" s="247"/>
      <c r="C254" s="247"/>
      <c r="D254" s="247"/>
      <c r="E254" s="247"/>
      <c r="F254" s="247"/>
    </row>
    <row r="255" spans="1:6" x14ac:dyDescent="0.25">
      <c r="A255" s="247"/>
      <c r="B255" s="247"/>
      <c r="C255" s="247"/>
      <c r="D255" s="247"/>
      <c r="E255" s="247"/>
      <c r="F255" s="247"/>
    </row>
    <row r="256" spans="1:6" x14ac:dyDescent="0.25">
      <c r="A256" s="247"/>
      <c r="B256" s="247"/>
      <c r="C256" s="247"/>
      <c r="D256" s="247"/>
      <c r="E256" s="247"/>
      <c r="F256" s="247"/>
    </row>
    <row r="257" spans="1:6" x14ac:dyDescent="0.25">
      <c r="A257" s="247"/>
      <c r="B257" s="247"/>
      <c r="C257" s="247"/>
      <c r="D257" s="247"/>
      <c r="E257" s="247"/>
      <c r="F257" s="247"/>
    </row>
    <row r="258" spans="1:6" x14ac:dyDescent="0.25">
      <c r="A258" s="247"/>
      <c r="B258" s="247"/>
      <c r="C258" s="247"/>
      <c r="D258" s="247"/>
      <c r="E258" s="247"/>
      <c r="F258" s="247"/>
    </row>
    <row r="259" spans="1:6" x14ac:dyDescent="0.25">
      <c r="A259" s="247"/>
      <c r="B259" s="247"/>
      <c r="C259" s="247"/>
      <c r="D259" s="247"/>
      <c r="E259" s="247"/>
      <c r="F259" s="247"/>
    </row>
    <row r="260" spans="1:6" x14ac:dyDescent="0.25">
      <c r="A260" s="247"/>
      <c r="B260" s="247"/>
      <c r="C260" s="247"/>
      <c r="D260" s="247"/>
      <c r="E260" s="247"/>
      <c r="F260" s="247"/>
    </row>
    <row r="261" spans="1:6" x14ac:dyDescent="0.25">
      <c r="A261" s="247"/>
      <c r="B261" s="247"/>
      <c r="C261" s="247"/>
      <c r="D261" s="247"/>
      <c r="E261" s="247"/>
      <c r="F261" s="247"/>
    </row>
    <row r="262" spans="1:6" x14ac:dyDescent="0.25">
      <c r="A262" s="247"/>
      <c r="B262" s="247"/>
      <c r="C262" s="247"/>
      <c r="D262" s="247"/>
      <c r="E262" s="247"/>
      <c r="F262" s="247"/>
    </row>
    <row r="263" spans="1:6" x14ac:dyDescent="0.25">
      <c r="A263" s="247"/>
      <c r="B263" s="247"/>
      <c r="C263" s="247"/>
      <c r="D263" s="247"/>
      <c r="E263" s="247"/>
      <c r="F263" s="247"/>
    </row>
    <row r="264" spans="1:6" x14ac:dyDescent="0.25">
      <c r="A264" s="247"/>
      <c r="B264" s="247"/>
      <c r="C264" s="247"/>
      <c r="D264" s="247"/>
      <c r="E264" s="247"/>
      <c r="F264" s="247"/>
    </row>
    <row r="265" spans="1:6" x14ac:dyDescent="0.25">
      <c r="A265" s="247"/>
      <c r="B265" s="247"/>
      <c r="C265" s="247"/>
      <c r="D265" s="247"/>
      <c r="E265" s="247"/>
      <c r="F265" s="247"/>
    </row>
    <row r="266" spans="1:6" x14ac:dyDescent="0.25">
      <c r="A266" s="247"/>
      <c r="B266" s="247"/>
      <c r="C266" s="247"/>
      <c r="D266" s="247"/>
      <c r="E266" s="247"/>
      <c r="F266" s="247"/>
    </row>
    <row r="267" spans="1:6" x14ac:dyDescent="0.25">
      <c r="A267" s="247"/>
      <c r="B267" s="247"/>
      <c r="C267" s="247"/>
      <c r="D267" s="247"/>
      <c r="E267" s="247"/>
      <c r="F267" s="247"/>
    </row>
    <row r="268" spans="1:6" x14ac:dyDescent="0.25">
      <c r="A268" s="247"/>
      <c r="B268" s="247"/>
      <c r="C268" s="247"/>
      <c r="D268" s="247"/>
      <c r="E268" s="247"/>
      <c r="F268" s="247"/>
    </row>
    <row r="269" spans="1:6" x14ac:dyDescent="0.25">
      <c r="A269" s="247"/>
      <c r="B269" s="247"/>
      <c r="C269" s="247"/>
      <c r="D269" s="247"/>
      <c r="E269" s="247"/>
      <c r="F269" s="247"/>
    </row>
    <row r="270" spans="1:6" x14ac:dyDescent="0.25">
      <c r="A270" s="247"/>
      <c r="B270" s="247"/>
      <c r="C270" s="247"/>
      <c r="D270" s="247"/>
      <c r="E270" s="247"/>
      <c r="F270" s="247"/>
    </row>
    <row r="271" spans="1:6" x14ac:dyDescent="0.25">
      <c r="A271" s="247"/>
      <c r="B271" s="247"/>
      <c r="C271" s="247"/>
      <c r="D271" s="247"/>
      <c r="E271" s="247"/>
      <c r="F271" s="247"/>
    </row>
    <row r="272" spans="1:6" x14ac:dyDescent="0.25">
      <c r="A272" s="247"/>
      <c r="B272" s="247"/>
      <c r="C272" s="247"/>
      <c r="D272" s="247"/>
      <c r="E272" s="247"/>
      <c r="F272" s="247"/>
    </row>
    <row r="273" spans="1:6" x14ac:dyDescent="0.25">
      <c r="A273" s="247"/>
      <c r="B273" s="247"/>
      <c r="C273" s="247"/>
      <c r="D273" s="247"/>
      <c r="E273" s="247"/>
      <c r="F273" s="247"/>
    </row>
    <row r="274" spans="1:6" x14ac:dyDescent="0.25">
      <c r="A274" s="247"/>
      <c r="B274" s="247"/>
      <c r="C274" s="247"/>
      <c r="D274" s="247"/>
      <c r="E274" s="247"/>
      <c r="F274" s="247"/>
    </row>
    <row r="275" spans="1:6" x14ac:dyDescent="0.25">
      <c r="A275" s="247"/>
      <c r="B275" s="247"/>
      <c r="C275" s="247"/>
      <c r="D275" s="247"/>
      <c r="E275" s="247"/>
      <c r="F275" s="247"/>
    </row>
    <row r="276" spans="1:6" x14ac:dyDescent="0.25">
      <c r="A276" s="247"/>
      <c r="B276" s="247"/>
      <c r="C276" s="247"/>
      <c r="D276" s="247"/>
      <c r="E276" s="247"/>
      <c r="F276" s="247"/>
    </row>
    <row r="277" spans="1:6" x14ac:dyDescent="0.25">
      <c r="A277" s="247"/>
      <c r="B277" s="247"/>
      <c r="C277" s="247"/>
      <c r="D277" s="247"/>
      <c r="E277" s="247"/>
      <c r="F277" s="247"/>
    </row>
    <row r="278" spans="1:6" x14ac:dyDescent="0.25">
      <c r="A278" s="247"/>
      <c r="B278" s="247"/>
      <c r="C278" s="247"/>
      <c r="D278" s="247"/>
      <c r="E278" s="247"/>
      <c r="F278" s="247"/>
    </row>
    <row r="279" spans="1:6" x14ac:dyDescent="0.25">
      <c r="A279" s="247"/>
      <c r="B279" s="247"/>
      <c r="C279" s="247"/>
      <c r="D279" s="247"/>
      <c r="E279" s="247"/>
      <c r="F279" s="247"/>
    </row>
    <row r="280" spans="1:6" x14ac:dyDescent="0.25">
      <c r="A280" s="247"/>
      <c r="B280" s="247"/>
      <c r="C280" s="247"/>
      <c r="D280" s="247"/>
      <c r="E280" s="247"/>
      <c r="F280" s="247"/>
    </row>
    <row r="281" spans="1:6" x14ac:dyDescent="0.25">
      <c r="A281" s="247"/>
      <c r="B281" s="247"/>
      <c r="C281" s="247"/>
      <c r="D281" s="247"/>
      <c r="E281" s="247"/>
      <c r="F281" s="247"/>
    </row>
    <row r="282" spans="1:6" x14ac:dyDescent="0.25">
      <c r="A282" s="247"/>
      <c r="B282" s="247"/>
      <c r="C282" s="247"/>
      <c r="D282" s="247"/>
      <c r="E282" s="247"/>
      <c r="F282" s="247"/>
    </row>
    <row r="283" spans="1:6" x14ac:dyDescent="0.25">
      <c r="A283" s="247"/>
      <c r="B283" s="247"/>
      <c r="C283" s="247"/>
      <c r="D283" s="247"/>
      <c r="E283" s="247"/>
      <c r="F283" s="247"/>
    </row>
    <row r="284" spans="1:6" x14ac:dyDescent="0.25">
      <c r="A284" s="247"/>
      <c r="B284" s="247"/>
      <c r="C284" s="247"/>
      <c r="D284" s="247"/>
      <c r="E284" s="247"/>
      <c r="F284" s="247"/>
    </row>
    <row r="285" spans="1:6" x14ac:dyDescent="0.25">
      <c r="A285" s="247"/>
      <c r="B285" s="247"/>
      <c r="C285" s="247"/>
      <c r="D285" s="247"/>
      <c r="E285" s="247"/>
      <c r="F285" s="247"/>
    </row>
    <row r="286" spans="1:6" x14ac:dyDescent="0.25">
      <c r="A286" s="247"/>
      <c r="B286" s="247"/>
      <c r="C286" s="247"/>
      <c r="D286" s="247"/>
      <c r="E286" s="247"/>
      <c r="F286" s="247"/>
    </row>
    <row r="287" spans="1:6" x14ac:dyDescent="0.25">
      <c r="A287" s="247"/>
      <c r="B287" s="247"/>
      <c r="C287" s="247"/>
      <c r="D287" s="247"/>
      <c r="E287" s="247"/>
      <c r="F287" s="247"/>
    </row>
    <row r="288" spans="1:6" x14ac:dyDescent="0.25">
      <c r="A288" s="247"/>
      <c r="B288" s="247"/>
      <c r="C288" s="247"/>
      <c r="D288" s="247"/>
      <c r="E288" s="247"/>
      <c r="F288" s="247"/>
    </row>
    <row r="289" spans="1:6" x14ac:dyDescent="0.25">
      <c r="A289" s="247"/>
      <c r="B289" s="247"/>
      <c r="C289" s="247"/>
      <c r="D289" s="247"/>
      <c r="E289" s="247"/>
      <c r="F289" s="247"/>
    </row>
    <row r="290" spans="1:6" x14ac:dyDescent="0.25">
      <c r="A290" s="247"/>
      <c r="B290" s="247"/>
      <c r="C290" s="247"/>
      <c r="D290" s="247"/>
      <c r="E290" s="247"/>
      <c r="F290" s="247"/>
    </row>
    <row r="291" spans="1:6" x14ac:dyDescent="0.25">
      <c r="A291" s="247"/>
      <c r="B291" s="247"/>
      <c r="C291" s="247"/>
      <c r="D291" s="247"/>
      <c r="E291" s="247"/>
      <c r="F291" s="247"/>
    </row>
    <row r="292" spans="1:6" x14ac:dyDescent="0.25">
      <c r="A292" s="247"/>
      <c r="B292" s="247"/>
      <c r="C292" s="247"/>
      <c r="D292" s="247"/>
      <c r="E292" s="247"/>
      <c r="F292" s="247"/>
    </row>
    <row r="293" spans="1:6" x14ac:dyDescent="0.25">
      <c r="A293" s="247"/>
      <c r="B293" s="247"/>
      <c r="C293" s="247"/>
      <c r="D293" s="247"/>
      <c r="E293" s="247"/>
      <c r="F293" s="247"/>
    </row>
    <row r="294" spans="1:6" x14ac:dyDescent="0.25">
      <c r="A294" s="247"/>
      <c r="B294" s="247"/>
      <c r="C294" s="247"/>
      <c r="D294" s="247"/>
      <c r="E294" s="247"/>
      <c r="F294" s="247"/>
    </row>
    <row r="295" spans="1:6" x14ac:dyDescent="0.25">
      <c r="A295" s="247"/>
      <c r="B295" s="247"/>
      <c r="C295" s="247"/>
      <c r="D295" s="247"/>
      <c r="E295" s="247"/>
      <c r="F295" s="247"/>
    </row>
    <row r="296" spans="1:6" x14ac:dyDescent="0.25">
      <c r="A296" s="247"/>
      <c r="B296" s="247"/>
      <c r="C296" s="247"/>
      <c r="D296" s="247"/>
      <c r="E296" s="247"/>
      <c r="F296" s="247"/>
    </row>
    <row r="297" spans="1:6" x14ac:dyDescent="0.25">
      <c r="A297" s="247"/>
      <c r="B297" s="247"/>
      <c r="C297" s="247"/>
      <c r="D297" s="247"/>
      <c r="E297" s="247"/>
      <c r="F297" s="247"/>
    </row>
    <row r="298" spans="1:6" x14ac:dyDescent="0.25">
      <c r="A298" s="247"/>
      <c r="B298" s="247"/>
      <c r="C298" s="247"/>
      <c r="D298" s="247"/>
      <c r="E298" s="247"/>
      <c r="F298" s="247"/>
    </row>
    <row r="299" spans="1:6" x14ac:dyDescent="0.25">
      <c r="A299" s="247"/>
      <c r="B299" s="247"/>
      <c r="C299" s="247"/>
      <c r="D299" s="247"/>
      <c r="E299" s="247"/>
      <c r="F299" s="247"/>
    </row>
    <row r="300" spans="1:6" x14ac:dyDescent="0.25">
      <c r="A300" s="247"/>
      <c r="B300" s="247"/>
      <c r="C300" s="247"/>
      <c r="D300" s="247"/>
      <c r="E300" s="247"/>
      <c r="F300" s="247"/>
    </row>
    <row r="301" spans="1:6" x14ac:dyDescent="0.25">
      <c r="A301" s="247"/>
      <c r="B301" s="247"/>
      <c r="C301" s="247"/>
      <c r="D301" s="247"/>
      <c r="E301" s="247"/>
      <c r="F301" s="247"/>
    </row>
    <row r="302" spans="1:6" x14ac:dyDescent="0.25">
      <c r="A302" s="247"/>
      <c r="B302" s="247"/>
      <c r="C302" s="247"/>
      <c r="D302" s="247"/>
      <c r="E302" s="247"/>
      <c r="F302" s="247"/>
    </row>
    <row r="303" spans="1:6" x14ac:dyDescent="0.25">
      <c r="A303" s="247"/>
      <c r="B303" s="247"/>
      <c r="C303" s="247"/>
      <c r="D303" s="247"/>
      <c r="E303" s="247"/>
      <c r="F303" s="247"/>
    </row>
    <row r="304" spans="1:6" x14ac:dyDescent="0.25">
      <c r="A304" s="247"/>
      <c r="B304" s="247"/>
      <c r="C304" s="247"/>
      <c r="D304" s="247"/>
      <c r="E304" s="247"/>
      <c r="F304" s="247"/>
    </row>
    <row r="305" spans="1:6" x14ac:dyDescent="0.25">
      <c r="A305" s="247"/>
      <c r="B305" s="247"/>
      <c r="C305" s="247"/>
      <c r="D305" s="247"/>
      <c r="E305" s="247"/>
      <c r="F305" s="247"/>
    </row>
    <row r="306" spans="1:6" x14ac:dyDescent="0.25">
      <c r="A306" s="247"/>
      <c r="B306" s="247"/>
      <c r="C306" s="247"/>
      <c r="D306" s="247"/>
      <c r="E306" s="247"/>
      <c r="F306" s="247"/>
    </row>
    <row r="307" spans="1:6" x14ac:dyDescent="0.25">
      <c r="A307" s="247"/>
      <c r="B307" s="247"/>
      <c r="C307" s="247"/>
      <c r="D307" s="247"/>
      <c r="E307" s="247"/>
      <c r="F307" s="247"/>
    </row>
    <row r="308" spans="1:6" x14ac:dyDescent="0.25">
      <c r="A308" s="247"/>
      <c r="B308" s="247"/>
      <c r="C308" s="247"/>
      <c r="D308" s="247"/>
      <c r="E308" s="247"/>
      <c r="F308" s="247"/>
    </row>
    <row r="309" spans="1:6" x14ac:dyDescent="0.25">
      <c r="A309" s="247"/>
      <c r="B309" s="247"/>
      <c r="C309" s="247"/>
      <c r="D309" s="247"/>
      <c r="E309" s="247"/>
      <c r="F309" s="247"/>
    </row>
    <row r="310" spans="1:6" x14ac:dyDescent="0.25">
      <c r="A310" s="247"/>
      <c r="B310" s="247"/>
      <c r="C310" s="247"/>
      <c r="D310" s="247"/>
      <c r="E310" s="247"/>
      <c r="F310" s="247"/>
    </row>
    <row r="311" spans="1:6" x14ac:dyDescent="0.25">
      <c r="A311" s="247"/>
      <c r="B311" s="247"/>
      <c r="C311" s="247"/>
      <c r="D311" s="247"/>
      <c r="E311" s="247"/>
      <c r="F311" s="247"/>
    </row>
    <row r="312" spans="1:6" x14ac:dyDescent="0.25">
      <c r="A312" s="247"/>
      <c r="B312" s="247"/>
      <c r="C312" s="247"/>
      <c r="D312" s="247"/>
      <c r="E312" s="247"/>
      <c r="F312" s="247"/>
    </row>
    <row r="313" spans="1:6" x14ac:dyDescent="0.25">
      <c r="A313" s="247"/>
      <c r="B313" s="247"/>
      <c r="C313" s="247"/>
      <c r="D313" s="247"/>
      <c r="E313" s="247"/>
      <c r="F313" s="247"/>
    </row>
    <row r="314" spans="1:6" x14ac:dyDescent="0.25">
      <c r="A314" s="247"/>
      <c r="B314" s="247"/>
      <c r="C314" s="247"/>
      <c r="D314" s="247"/>
      <c r="E314" s="247"/>
      <c r="F314" s="247"/>
    </row>
    <row r="315" spans="1:6" x14ac:dyDescent="0.25">
      <c r="A315" s="247"/>
      <c r="B315" s="247"/>
      <c r="C315" s="247"/>
      <c r="D315" s="247"/>
      <c r="E315" s="247"/>
      <c r="F315" s="247"/>
    </row>
    <row r="316" spans="1:6" x14ac:dyDescent="0.25">
      <c r="A316" s="247"/>
      <c r="B316" s="247"/>
      <c r="C316" s="247"/>
      <c r="D316" s="247"/>
      <c r="E316" s="247"/>
      <c r="F316" s="247"/>
    </row>
    <row r="317" spans="1:6" x14ac:dyDescent="0.25">
      <c r="A317" s="247"/>
      <c r="B317" s="247"/>
      <c r="C317" s="247"/>
      <c r="D317" s="247"/>
      <c r="E317" s="247"/>
      <c r="F317" s="247"/>
    </row>
    <row r="318" spans="1:6" x14ac:dyDescent="0.25">
      <c r="A318" s="247"/>
      <c r="B318" s="247"/>
      <c r="C318" s="247"/>
      <c r="D318" s="247"/>
      <c r="E318" s="247"/>
      <c r="F318" s="247"/>
    </row>
    <row r="319" spans="1:6" x14ac:dyDescent="0.25">
      <c r="A319" s="247"/>
      <c r="B319" s="247"/>
      <c r="C319" s="247"/>
      <c r="D319" s="247"/>
      <c r="E319" s="247"/>
      <c r="F319" s="247"/>
    </row>
    <row r="320" spans="1:6" x14ac:dyDescent="0.25">
      <c r="A320" s="247"/>
      <c r="B320" s="247"/>
      <c r="C320" s="247"/>
      <c r="D320" s="247"/>
      <c r="E320" s="247"/>
      <c r="F320" s="247"/>
    </row>
    <row r="321" spans="1:6" x14ac:dyDescent="0.25">
      <c r="A321" s="247"/>
      <c r="B321" s="247"/>
      <c r="C321" s="247"/>
      <c r="D321" s="247"/>
      <c r="E321" s="247"/>
      <c r="F321" s="247"/>
    </row>
    <row r="322" spans="1:6" x14ac:dyDescent="0.25">
      <c r="A322" s="247"/>
      <c r="B322" s="247"/>
      <c r="C322" s="247"/>
      <c r="D322" s="247"/>
      <c r="E322" s="247"/>
      <c r="F322" s="247"/>
    </row>
    <row r="323" spans="1:6" x14ac:dyDescent="0.25">
      <c r="A323" s="247"/>
      <c r="B323" s="247"/>
      <c r="C323" s="247"/>
      <c r="D323" s="247"/>
      <c r="E323" s="247"/>
      <c r="F323" s="247"/>
    </row>
    <row r="324" spans="1:6" x14ac:dyDescent="0.25">
      <c r="A324" s="247"/>
      <c r="B324" s="247"/>
      <c r="C324" s="247"/>
      <c r="D324" s="247"/>
      <c r="E324" s="247"/>
      <c r="F324" s="247"/>
    </row>
    <row r="325" spans="1:6" x14ac:dyDescent="0.25">
      <c r="A325" s="247"/>
      <c r="B325" s="247"/>
      <c r="C325" s="247"/>
      <c r="D325" s="247"/>
      <c r="E325" s="247"/>
      <c r="F325" s="247"/>
    </row>
    <row r="326" spans="1:6" x14ac:dyDescent="0.25">
      <c r="A326" s="247"/>
      <c r="B326" s="247"/>
      <c r="C326" s="247"/>
      <c r="D326" s="247"/>
      <c r="E326" s="247"/>
      <c r="F326" s="247"/>
    </row>
    <row r="327" spans="1:6" x14ac:dyDescent="0.25">
      <c r="A327" s="247"/>
      <c r="B327" s="247"/>
      <c r="C327" s="247"/>
      <c r="D327" s="247"/>
      <c r="E327" s="247"/>
      <c r="F327" s="247"/>
    </row>
    <row r="328" spans="1:6" x14ac:dyDescent="0.25">
      <c r="A328" s="247"/>
      <c r="B328" s="247"/>
      <c r="C328" s="247"/>
      <c r="D328" s="247"/>
      <c r="E328" s="247"/>
      <c r="F328" s="247"/>
    </row>
    <row r="329" spans="1:6" x14ac:dyDescent="0.25">
      <c r="A329" s="247"/>
      <c r="B329" s="247"/>
      <c r="C329" s="247"/>
      <c r="D329" s="247"/>
      <c r="E329" s="247"/>
      <c r="F329" s="247"/>
    </row>
    <row r="330" spans="1:6" x14ac:dyDescent="0.25">
      <c r="A330" s="247"/>
      <c r="B330" s="247"/>
      <c r="C330" s="247"/>
      <c r="D330" s="247"/>
      <c r="E330" s="247"/>
      <c r="F330" s="247"/>
    </row>
    <row r="331" spans="1:6" x14ac:dyDescent="0.25">
      <c r="A331" s="247"/>
      <c r="B331" s="247"/>
      <c r="C331" s="247"/>
      <c r="D331" s="247"/>
      <c r="E331" s="247"/>
      <c r="F331" s="247"/>
    </row>
    <row r="332" spans="1:6" x14ac:dyDescent="0.25">
      <c r="A332" s="247"/>
      <c r="B332" s="247"/>
      <c r="C332" s="247"/>
      <c r="D332" s="247"/>
      <c r="E332" s="247"/>
      <c r="F332" s="247"/>
    </row>
    <row r="333" spans="1:6" x14ac:dyDescent="0.25">
      <c r="A333" s="247"/>
      <c r="B333" s="247"/>
      <c r="C333" s="247"/>
      <c r="D333" s="247"/>
      <c r="E333" s="247"/>
      <c r="F333" s="247"/>
    </row>
    <row r="334" spans="1:6" x14ac:dyDescent="0.25">
      <c r="A334" s="247"/>
      <c r="B334" s="247"/>
      <c r="C334" s="247"/>
      <c r="D334" s="247"/>
      <c r="E334" s="247"/>
      <c r="F334" s="247"/>
    </row>
    <row r="335" spans="1:6" x14ac:dyDescent="0.25">
      <c r="A335" s="247"/>
      <c r="B335" s="247"/>
      <c r="C335" s="247"/>
      <c r="D335" s="247"/>
      <c r="E335" s="247"/>
      <c r="F335" s="247"/>
    </row>
    <row r="336" spans="1:6" x14ac:dyDescent="0.25">
      <c r="A336" s="247"/>
      <c r="B336" s="247"/>
      <c r="C336" s="247"/>
      <c r="D336" s="247"/>
      <c r="E336" s="247"/>
      <c r="F336" s="247"/>
    </row>
    <row r="337" spans="1:6" x14ac:dyDescent="0.25">
      <c r="A337" s="247"/>
      <c r="B337" s="247"/>
      <c r="C337" s="247"/>
      <c r="D337" s="247"/>
      <c r="E337" s="247"/>
      <c r="F337" s="247"/>
    </row>
    <row r="338" spans="1:6" x14ac:dyDescent="0.25">
      <c r="A338" s="247"/>
      <c r="B338" s="247"/>
      <c r="C338" s="247"/>
      <c r="D338" s="247"/>
      <c r="E338" s="247"/>
      <c r="F338" s="247"/>
    </row>
    <row r="339" spans="1:6" x14ac:dyDescent="0.25">
      <c r="A339" s="247"/>
      <c r="B339" s="247"/>
      <c r="C339" s="247"/>
      <c r="D339" s="247"/>
      <c r="E339" s="247"/>
      <c r="F339" s="247"/>
    </row>
    <row r="340" spans="1:6" x14ac:dyDescent="0.25">
      <c r="A340" s="247"/>
      <c r="B340" s="247"/>
      <c r="C340" s="247"/>
      <c r="D340" s="247"/>
      <c r="E340" s="247"/>
      <c r="F340" s="247"/>
    </row>
    <row r="341" spans="1:6" x14ac:dyDescent="0.25">
      <c r="A341" s="247"/>
      <c r="B341" s="247"/>
      <c r="C341" s="247"/>
      <c r="D341" s="247"/>
      <c r="E341" s="247"/>
      <c r="F341" s="247"/>
    </row>
    <row r="342" spans="1:6" x14ac:dyDescent="0.25">
      <c r="A342" s="247"/>
      <c r="B342" s="247"/>
      <c r="C342" s="247"/>
      <c r="D342" s="247"/>
      <c r="E342" s="247"/>
      <c r="F342" s="247"/>
    </row>
    <row r="343" spans="1:6" x14ac:dyDescent="0.25">
      <c r="A343" s="247"/>
      <c r="B343" s="247"/>
      <c r="C343" s="247"/>
      <c r="D343" s="247"/>
      <c r="E343" s="247"/>
      <c r="F343" s="247"/>
    </row>
    <row r="344" spans="1:6" x14ac:dyDescent="0.25">
      <c r="A344" s="247"/>
      <c r="B344" s="247"/>
      <c r="C344" s="247"/>
      <c r="D344" s="247"/>
      <c r="E344" s="247"/>
      <c r="F344" s="247"/>
    </row>
    <row r="345" spans="1:6" x14ac:dyDescent="0.25">
      <c r="A345" s="247"/>
      <c r="B345" s="247"/>
      <c r="C345" s="247"/>
      <c r="D345" s="247"/>
      <c r="E345" s="247"/>
      <c r="F345" s="247"/>
    </row>
    <row r="346" spans="1:6" x14ac:dyDescent="0.25">
      <c r="A346" s="247"/>
      <c r="B346" s="247"/>
      <c r="C346" s="247"/>
      <c r="D346" s="247"/>
      <c r="E346" s="247"/>
      <c r="F346" s="247"/>
    </row>
    <row r="347" spans="1:6" x14ac:dyDescent="0.25">
      <c r="A347" s="247"/>
      <c r="B347" s="247"/>
      <c r="C347" s="247"/>
      <c r="D347" s="247"/>
      <c r="E347" s="247"/>
      <c r="F347" s="247"/>
    </row>
    <row r="348" spans="1:6" x14ac:dyDescent="0.25">
      <c r="A348" s="247"/>
      <c r="B348" s="247"/>
      <c r="C348" s="247"/>
      <c r="D348" s="247"/>
      <c r="E348" s="247"/>
      <c r="F348" s="247"/>
    </row>
    <row r="349" spans="1:6" x14ac:dyDescent="0.25">
      <c r="A349" s="247"/>
      <c r="B349" s="247"/>
      <c r="C349" s="247"/>
      <c r="D349" s="247"/>
      <c r="E349" s="247"/>
      <c r="F349" s="247"/>
    </row>
    <row r="350" spans="1:6" x14ac:dyDescent="0.25">
      <c r="A350" s="247"/>
      <c r="B350" s="247"/>
      <c r="C350" s="247"/>
      <c r="D350" s="247"/>
      <c r="E350" s="247"/>
      <c r="F350" s="247"/>
    </row>
    <row r="351" spans="1:6" x14ac:dyDescent="0.25">
      <c r="A351" s="247"/>
      <c r="B351" s="247"/>
      <c r="C351" s="247"/>
      <c r="D351" s="247"/>
      <c r="E351" s="247"/>
      <c r="F351" s="247"/>
    </row>
    <row r="352" spans="1:6" x14ac:dyDescent="0.25">
      <c r="A352" s="247"/>
      <c r="B352" s="247"/>
      <c r="C352" s="247"/>
      <c r="D352" s="247"/>
      <c r="E352" s="247"/>
      <c r="F352" s="247"/>
    </row>
    <row r="353" spans="1:6" x14ac:dyDescent="0.25">
      <c r="A353" s="247"/>
      <c r="B353" s="247"/>
      <c r="C353" s="247"/>
      <c r="D353" s="247"/>
      <c r="E353" s="247"/>
      <c r="F353" s="247"/>
    </row>
    <row r="354" spans="1:6" x14ac:dyDescent="0.25">
      <c r="A354" s="247"/>
      <c r="B354" s="247"/>
      <c r="C354" s="247"/>
      <c r="D354" s="247"/>
      <c r="E354" s="247"/>
      <c r="F354" s="247"/>
    </row>
    <row r="355" spans="1:6" x14ac:dyDescent="0.25">
      <c r="A355" s="247"/>
      <c r="B355" s="247"/>
      <c r="C355" s="247"/>
      <c r="D355" s="247"/>
      <c r="E355" s="247"/>
      <c r="F355" s="247"/>
    </row>
    <row r="356" spans="1:6" x14ac:dyDescent="0.25">
      <c r="A356" s="247"/>
      <c r="B356" s="247"/>
      <c r="C356" s="247"/>
      <c r="D356" s="247"/>
      <c r="E356" s="247"/>
      <c r="F356" s="247"/>
    </row>
    <row r="357" spans="1:6" x14ac:dyDescent="0.25">
      <c r="A357" s="247"/>
      <c r="B357" s="247"/>
      <c r="C357" s="247"/>
      <c r="D357" s="247"/>
      <c r="E357" s="247"/>
      <c r="F357" s="247"/>
    </row>
    <row r="358" spans="1:6" x14ac:dyDescent="0.25">
      <c r="A358" s="247"/>
      <c r="B358" s="247"/>
      <c r="C358" s="247"/>
      <c r="D358" s="247"/>
      <c r="E358" s="247"/>
      <c r="F358" s="247"/>
    </row>
    <row r="359" spans="1:6" x14ac:dyDescent="0.25">
      <c r="A359" s="247"/>
      <c r="B359" s="247"/>
      <c r="C359" s="247"/>
      <c r="D359" s="247"/>
      <c r="E359" s="247"/>
      <c r="F359" s="247"/>
    </row>
    <row r="360" spans="1:6" x14ac:dyDescent="0.25">
      <c r="A360" s="247"/>
      <c r="B360" s="247"/>
      <c r="C360" s="247"/>
      <c r="D360" s="247"/>
      <c r="E360" s="247"/>
      <c r="F360" s="247"/>
    </row>
    <row r="361" spans="1:6" x14ac:dyDescent="0.25">
      <c r="A361" s="247"/>
      <c r="B361" s="247"/>
      <c r="C361" s="247"/>
      <c r="D361" s="247"/>
      <c r="E361" s="247"/>
      <c r="F361" s="247"/>
    </row>
    <row r="362" spans="1:6" x14ac:dyDescent="0.25">
      <c r="A362" s="247"/>
      <c r="B362" s="247"/>
      <c r="C362" s="247"/>
      <c r="D362" s="247"/>
      <c r="E362" s="247"/>
      <c r="F362" s="247"/>
    </row>
    <row r="363" spans="1:6" x14ac:dyDescent="0.25">
      <c r="A363" s="247"/>
      <c r="B363" s="247"/>
      <c r="C363" s="247"/>
      <c r="D363" s="247"/>
      <c r="E363" s="247"/>
      <c r="F363" s="247"/>
    </row>
    <row r="364" spans="1:6" x14ac:dyDescent="0.25">
      <c r="A364" s="247"/>
      <c r="B364" s="247"/>
      <c r="C364" s="247"/>
      <c r="D364" s="247"/>
      <c r="E364" s="247"/>
      <c r="F364" s="247"/>
    </row>
    <row r="365" spans="1:6" x14ac:dyDescent="0.25">
      <c r="A365" s="247"/>
      <c r="B365" s="247"/>
      <c r="C365" s="247"/>
      <c r="D365" s="247"/>
      <c r="E365" s="247"/>
      <c r="F365" s="247"/>
    </row>
    <row r="366" spans="1:6" x14ac:dyDescent="0.25">
      <c r="A366" s="247"/>
      <c r="B366" s="247"/>
      <c r="C366" s="247"/>
      <c r="D366" s="247"/>
      <c r="E366" s="247"/>
      <c r="F366" s="247"/>
    </row>
    <row r="367" spans="1:6" x14ac:dyDescent="0.25">
      <c r="A367" s="247"/>
      <c r="B367" s="247"/>
      <c r="C367" s="247"/>
      <c r="D367" s="247"/>
      <c r="E367" s="247"/>
      <c r="F367" s="247"/>
    </row>
    <row r="368" spans="1:6" x14ac:dyDescent="0.25">
      <c r="A368" s="247"/>
      <c r="B368" s="247"/>
      <c r="C368" s="247"/>
      <c r="D368" s="247"/>
      <c r="E368" s="247"/>
      <c r="F368" s="247"/>
    </row>
    <row r="369" spans="1:6" x14ac:dyDescent="0.25">
      <c r="A369" s="247"/>
      <c r="B369" s="247"/>
      <c r="C369" s="247"/>
      <c r="D369" s="247"/>
      <c r="E369" s="247"/>
      <c r="F369" s="247"/>
    </row>
    <row r="370" spans="1:6" x14ac:dyDescent="0.25">
      <c r="A370" s="247"/>
      <c r="B370" s="247"/>
      <c r="C370" s="247"/>
      <c r="D370" s="247"/>
      <c r="E370" s="247"/>
      <c r="F370" s="247"/>
    </row>
    <row r="371" spans="1:6" x14ac:dyDescent="0.25">
      <c r="A371" s="247"/>
      <c r="B371" s="247"/>
      <c r="C371" s="247"/>
      <c r="D371" s="247"/>
      <c r="E371" s="247"/>
      <c r="F371" s="247"/>
    </row>
    <row r="372" spans="1:6" x14ac:dyDescent="0.25">
      <c r="A372" s="247"/>
      <c r="B372" s="247"/>
      <c r="C372" s="247"/>
      <c r="D372" s="247"/>
      <c r="E372" s="247"/>
      <c r="F372" s="247"/>
    </row>
    <row r="373" spans="1:6" x14ac:dyDescent="0.25">
      <c r="A373" s="247"/>
      <c r="B373" s="247"/>
      <c r="C373" s="247"/>
      <c r="D373" s="247"/>
      <c r="E373" s="247"/>
      <c r="F373" s="247"/>
    </row>
    <row r="374" spans="1:6" x14ac:dyDescent="0.25">
      <c r="A374" s="247"/>
      <c r="B374" s="247"/>
      <c r="C374" s="247"/>
      <c r="D374" s="247"/>
      <c r="E374" s="247"/>
      <c r="F374" s="247"/>
    </row>
    <row r="375" spans="1:6" x14ac:dyDescent="0.25">
      <c r="A375" s="247"/>
      <c r="B375" s="247"/>
      <c r="C375" s="247"/>
      <c r="D375" s="247"/>
      <c r="E375" s="247"/>
      <c r="F375" s="247"/>
    </row>
    <row r="376" spans="1:6" x14ac:dyDescent="0.25">
      <c r="A376" s="247"/>
      <c r="B376" s="247"/>
      <c r="C376" s="247"/>
      <c r="D376" s="247"/>
      <c r="E376" s="247"/>
      <c r="F376" s="247"/>
    </row>
    <row r="377" spans="1:6" x14ac:dyDescent="0.25">
      <c r="A377" s="247"/>
      <c r="B377" s="247"/>
      <c r="C377" s="247"/>
      <c r="D377" s="247"/>
      <c r="E377" s="247"/>
      <c r="F377" s="247"/>
    </row>
    <row r="378" spans="1:6" x14ac:dyDescent="0.25">
      <c r="A378" s="247"/>
      <c r="B378" s="247"/>
      <c r="C378" s="247"/>
      <c r="D378" s="247"/>
      <c r="E378" s="247"/>
      <c r="F378" s="247"/>
    </row>
    <row r="379" spans="1:6" x14ac:dyDescent="0.25">
      <c r="A379" s="247"/>
      <c r="B379" s="247"/>
      <c r="C379" s="247"/>
      <c r="D379" s="247"/>
      <c r="E379" s="247"/>
      <c r="F379" s="247"/>
    </row>
    <row r="380" spans="1:6" x14ac:dyDescent="0.25">
      <c r="A380" s="247"/>
      <c r="B380" s="247"/>
      <c r="C380" s="247"/>
      <c r="D380" s="247"/>
      <c r="E380" s="247"/>
      <c r="F380" s="247"/>
    </row>
    <row r="381" spans="1:6" x14ac:dyDescent="0.25">
      <c r="A381" s="247"/>
      <c r="B381" s="247"/>
      <c r="C381" s="247"/>
      <c r="D381" s="247"/>
      <c r="E381" s="247"/>
      <c r="F381" s="247"/>
    </row>
    <row r="382" spans="1:6" x14ac:dyDescent="0.25">
      <c r="A382" s="247"/>
      <c r="B382" s="247"/>
      <c r="C382" s="247"/>
      <c r="D382" s="247"/>
      <c r="E382" s="247"/>
      <c r="F382" s="247"/>
    </row>
    <row r="383" spans="1:6" x14ac:dyDescent="0.25">
      <c r="A383" s="247"/>
      <c r="B383" s="247"/>
      <c r="C383" s="247"/>
      <c r="D383" s="247"/>
      <c r="E383" s="247"/>
      <c r="F383" s="247"/>
    </row>
    <row r="384" spans="1:6" x14ac:dyDescent="0.25">
      <c r="A384" s="247"/>
      <c r="B384" s="247"/>
      <c r="C384" s="247"/>
      <c r="D384" s="247"/>
      <c r="E384" s="247"/>
      <c r="F384" s="247"/>
    </row>
    <row r="385" spans="1:6" x14ac:dyDescent="0.25">
      <c r="A385" s="247"/>
      <c r="B385" s="247"/>
      <c r="C385" s="247"/>
      <c r="D385" s="247"/>
      <c r="E385" s="247"/>
      <c r="F385" s="247"/>
    </row>
    <row r="386" spans="1:6" x14ac:dyDescent="0.25">
      <c r="A386" s="247"/>
      <c r="B386" s="247"/>
      <c r="C386" s="247"/>
      <c r="D386" s="247"/>
      <c r="E386" s="247"/>
      <c r="F386" s="247"/>
    </row>
    <row r="387" spans="1:6" x14ac:dyDescent="0.25">
      <c r="A387" s="247"/>
      <c r="B387" s="247"/>
      <c r="C387" s="247"/>
      <c r="D387" s="247"/>
      <c r="E387" s="247"/>
      <c r="F387" s="247"/>
    </row>
    <row r="388" spans="1:6" x14ac:dyDescent="0.25">
      <c r="A388" s="247"/>
      <c r="B388" s="247"/>
      <c r="C388" s="247"/>
      <c r="D388" s="247"/>
      <c r="E388" s="247"/>
      <c r="F388" s="247"/>
    </row>
    <row r="389" spans="1:6" x14ac:dyDescent="0.25">
      <c r="A389" s="247"/>
      <c r="B389" s="247"/>
      <c r="C389" s="247"/>
      <c r="D389" s="247"/>
      <c r="E389" s="247"/>
      <c r="F389" s="247"/>
    </row>
    <row r="390" spans="1:6" x14ac:dyDescent="0.25">
      <c r="A390" s="247"/>
      <c r="B390" s="247"/>
      <c r="C390" s="247"/>
      <c r="D390" s="247"/>
      <c r="E390" s="247"/>
      <c r="F390" s="247"/>
    </row>
    <row r="391" spans="1:6" x14ac:dyDescent="0.25">
      <c r="A391" s="247"/>
      <c r="B391" s="247"/>
      <c r="C391" s="247"/>
      <c r="D391" s="247"/>
      <c r="E391" s="247"/>
      <c r="F391" s="247"/>
    </row>
    <row r="392" spans="1:6" x14ac:dyDescent="0.25">
      <c r="A392" s="247"/>
      <c r="B392" s="247"/>
      <c r="C392" s="247"/>
      <c r="D392" s="247"/>
      <c r="E392" s="247"/>
      <c r="F392" s="247"/>
    </row>
    <row r="393" spans="1:6" x14ac:dyDescent="0.25">
      <c r="A393" s="247"/>
      <c r="B393" s="247"/>
      <c r="C393" s="247"/>
      <c r="D393" s="247"/>
      <c r="E393" s="247"/>
      <c r="F393" s="247"/>
    </row>
    <row r="394" spans="1:6" x14ac:dyDescent="0.25">
      <c r="A394" s="247"/>
      <c r="B394" s="247"/>
      <c r="C394" s="247"/>
      <c r="D394" s="247"/>
      <c r="E394" s="247"/>
      <c r="F394" s="247"/>
    </row>
    <row r="395" spans="1:6" x14ac:dyDescent="0.25">
      <c r="A395" s="247"/>
      <c r="B395" s="247"/>
      <c r="C395" s="247"/>
      <c r="D395" s="247"/>
      <c r="E395" s="247"/>
      <c r="F395" s="247"/>
    </row>
    <row r="396" spans="1:6" x14ac:dyDescent="0.25">
      <c r="A396" s="247"/>
      <c r="B396" s="247"/>
      <c r="C396" s="247"/>
      <c r="D396" s="247"/>
      <c r="E396" s="247"/>
      <c r="F396" s="247"/>
    </row>
    <row r="397" spans="1:6" x14ac:dyDescent="0.25">
      <c r="A397" s="247"/>
      <c r="B397" s="247"/>
      <c r="C397" s="247"/>
      <c r="D397" s="247"/>
      <c r="E397" s="247"/>
      <c r="F397" s="247"/>
    </row>
    <row r="398" spans="1:6" x14ac:dyDescent="0.25">
      <c r="A398" s="247"/>
      <c r="B398" s="247"/>
      <c r="C398" s="247"/>
      <c r="D398" s="247"/>
      <c r="E398" s="247"/>
      <c r="F398" s="247"/>
    </row>
    <row r="399" spans="1:6" x14ac:dyDescent="0.25">
      <c r="A399" s="247"/>
      <c r="B399" s="247"/>
      <c r="C399" s="247"/>
      <c r="D399" s="247"/>
      <c r="E399" s="247"/>
      <c r="F399" s="247"/>
    </row>
    <row r="400" spans="1:6" x14ac:dyDescent="0.25">
      <c r="A400" s="247"/>
      <c r="B400" s="247"/>
      <c r="C400" s="247"/>
      <c r="D400" s="247"/>
      <c r="E400" s="247"/>
      <c r="F400" s="247"/>
    </row>
    <row r="401" spans="1:6" x14ac:dyDescent="0.25">
      <c r="A401" s="247"/>
      <c r="B401" s="247"/>
      <c r="C401" s="247"/>
      <c r="D401" s="247"/>
      <c r="E401" s="247"/>
      <c r="F401" s="247"/>
    </row>
    <row r="402" spans="1:6" x14ac:dyDescent="0.25">
      <c r="A402" s="247"/>
      <c r="B402" s="247"/>
      <c r="C402" s="247"/>
      <c r="D402" s="247"/>
      <c r="E402" s="247"/>
      <c r="F402" s="247"/>
    </row>
    <row r="403" spans="1:6" x14ac:dyDescent="0.25">
      <c r="A403" s="247"/>
      <c r="B403" s="247"/>
      <c r="C403" s="247"/>
      <c r="D403" s="247"/>
      <c r="E403" s="247"/>
      <c r="F403" s="247"/>
    </row>
    <row r="404" spans="1:6" x14ac:dyDescent="0.25">
      <c r="A404" s="247"/>
      <c r="B404" s="247"/>
      <c r="C404" s="247"/>
      <c r="D404" s="247"/>
      <c r="E404" s="247"/>
      <c r="F404" s="247"/>
    </row>
    <row r="405" spans="1:6" x14ac:dyDescent="0.25">
      <c r="A405" s="247"/>
      <c r="B405" s="247"/>
      <c r="C405" s="247"/>
      <c r="D405" s="247"/>
      <c r="E405" s="247"/>
      <c r="F405" s="247"/>
    </row>
    <row r="406" spans="1:6" x14ac:dyDescent="0.25">
      <c r="A406" s="247"/>
      <c r="B406" s="247"/>
      <c r="C406" s="247"/>
      <c r="D406" s="247"/>
      <c r="E406" s="247"/>
      <c r="F406" s="247"/>
    </row>
    <row r="407" spans="1:6" x14ac:dyDescent="0.25">
      <c r="A407" s="247"/>
      <c r="B407" s="247"/>
      <c r="C407" s="247"/>
      <c r="D407" s="247"/>
      <c r="E407" s="247"/>
      <c r="F407" s="247"/>
    </row>
    <row r="408" spans="1:6" x14ac:dyDescent="0.25">
      <c r="A408" s="247"/>
      <c r="B408" s="247"/>
      <c r="C408" s="247"/>
      <c r="D408" s="247"/>
      <c r="E408" s="247"/>
      <c r="F408" s="247"/>
    </row>
    <row r="409" spans="1:6" x14ac:dyDescent="0.25">
      <c r="A409" s="247"/>
      <c r="B409" s="247"/>
      <c r="C409" s="247"/>
      <c r="D409" s="247"/>
      <c r="E409" s="247"/>
      <c r="F409" s="247"/>
    </row>
    <row r="410" spans="1:6" x14ac:dyDescent="0.25">
      <c r="A410" s="247"/>
      <c r="B410" s="247"/>
      <c r="C410" s="247"/>
      <c r="D410" s="247"/>
      <c r="E410" s="247"/>
      <c r="F410" s="247"/>
    </row>
    <row r="411" spans="1:6" x14ac:dyDescent="0.25">
      <c r="A411" s="247"/>
      <c r="B411" s="247"/>
      <c r="C411" s="247"/>
      <c r="D411" s="247"/>
      <c r="E411" s="247"/>
      <c r="F411" s="247"/>
    </row>
    <row r="412" spans="1:6" x14ac:dyDescent="0.25">
      <c r="A412" s="247"/>
      <c r="B412" s="247"/>
      <c r="C412" s="247"/>
      <c r="D412" s="247"/>
      <c r="E412" s="247"/>
      <c r="F412" s="247"/>
    </row>
    <row r="413" spans="1:6" x14ac:dyDescent="0.25">
      <c r="A413" s="247"/>
      <c r="B413" s="247"/>
      <c r="C413" s="247"/>
      <c r="D413" s="247"/>
      <c r="E413" s="247"/>
      <c r="F413" s="247"/>
    </row>
    <row r="414" spans="1:6" x14ac:dyDescent="0.25">
      <c r="A414" s="247"/>
      <c r="B414" s="247"/>
      <c r="C414" s="247"/>
      <c r="D414" s="247"/>
      <c r="E414" s="247"/>
      <c r="F414" s="247"/>
    </row>
    <row r="415" spans="1:6" x14ac:dyDescent="0.25">
      <c r="A415" s="247"/>
      <c r="B415" s="247"/>
      <c r="C415" s="247"/>
      <c r="D415" s="247"/>
      <c r="E415" s="247"/>
      <c r="F415" s="247"/>
    </row>
    <row r="416" spans="1:6" x14ac:dyDescent="0.25">
      <c r="A416" s="247"/>
      <c r="B416" s="247"/>
      <c r="C416" s="247"/>
      <c r="D416" s="247"/>
      <c r="E416" s="247"/>
      <c r="F416" s="247"/>
    </row>
    <row r="417" spans="1:6" x14ac:dyDescent="0.25">
      <c r="A417" s="247"/>
      <c r="B417" s="247"/>
      <c r="C417" s="247"/>
      <c r="D417" s="247"/>
      <c r="E417" s="247"/>
      <c r="F417" s="247"/>
    </row>
    <row r="418" spans="1:6" x14ac:dyDescent="0.25">
      <c r="A418" s="247"/>
      <c r="B418" s="247"/>
      <c r="C418" s="247"/>
      <c r="D418" s="247"/>
      <c r="E418" s="247"/>
      <c r="F418" s="247"/>
    </row>
    <row r="419" spans="1:6" x14ac:dyDescent="0.25">
      <c r="A419" s="247"/>
      <c r="B419" s="247"/>
      <c r="C419" s="247"/>
      <c r="D419" s="247"/>
      <c r="E419" s="247"/>
      <c r="F419" s="247"/>
    </row>
    <row r="420" spans="1:6" x14ac:dyDescent="0.25">
      <c r="A420" s="247"/>
      <c r="B420" s="247"/>
      <c r="C420" s="247"/>
      <c r="D420" s="247"/>
      <c r="E420" s="247"/>
      <c r="F420" s="247"/>
    </row>
    <row r="421" spans="1:6" x14ac:dyDescent="0.25">
      <c r="A421" s="247"/>
      <c r="B421" s="247"/>
      <c r="C421" s="247"/>
      <c r="D421" s="247"/>
      <c r="E421" s="247"/>
      <c r="F421" s="247"/>
    </row>
    <row r="422" spans="1:6" x14ac:dyDescent="0.25">
      <c r="A422" s="247"/>
      <c r="B422" s="247"/>
      <c r="C422" s="247"/>
      <c r="D422" s="247"/>
      <c r="E422" s="247"/>
      <c r="F422" s="247"/>
    </row>
    <row r="423" spans="1:6" x14ac:dyDescent="0.25">
      <c r="A423" s="247"/>
      <c r="B423" s="247"/>
      <c r="C423" s="247"/>
      <c r="D423" s="247"/>
      <c r="E423" s="247"/>
      <c r="F423" s="247"/>
    </row>
    <row r="424" spans="1:6" x14ac:dyDescent="0.25">
      <c r="A424" s="247"/>
      <c r="B424" s="247"/>
      <c r="C424" s="247"/>
      <c r="D424" s="247"/>
      <c r="E424" s="247"/>
      <c r="F424" s="247"/>
    </row>
    <row r="425" spans="1:6" x14ac:dyDescent="0.25">
      <c r="A425" s="247"/>
      <c r="B425" s="247"/>
      <c r="C425" s="247"/>
      <c r="D425" s="247"/>
      <c r="E425" s="247"/>
      <c r="F425" s="247"/>
    </row>
    <row r="426" spans="1:6" x14ac:dyDescent="0.25">
      <c r="A426" s="247"/>
      <c r="B426" s="247"/>
      <c r="C426" s="247"/>
      <c r="D426" s="247"/>
      <c r="E426" s="247"/>
      <c r="F426" s="247"/>
    </row>
    <row r="427" spans="1:6" x14ac:dyDescent="0.25">
      <c r="A427" s="247"/>
      <c r="B427" s="247"/>
      <c r="C427" s="247"/>
      <c r="D427" s="247"/>
      <c r="E427" s="247"/>
      <c r="F427" s="247"/>
    </row>
    <row r="428" spans="1:6" x14ac:dyDescent="0.25">
      <c r="A428" s="247"/>
      <c r="B428" s="247"/>
      <c r="C428" s="247"/>
      <c r="D428" s="247"/>
      <c r="E428" s="247"/>
      <c r="F428" s="247"/>
    </row>
    <row r="429" spans="1:6" x14ac:dyDescent="0.25">
      <c r="A429" s="247"/>
      <c r="B429" s="247"/>
      <c r="C429" s="247"/>
      <c r="D429" s="247"/>
      <c r="E429" s="247"/>
      <c r="F429" s="247"/>
    </row>
    <row r="430" spans="1:6" x14ac:dyDescent="0.25">
      <c r="A430" s="247"/>
      <c r="B430" s="247"/>
      <c r="C430" s="247"/>
      <c r="D430" s="247"/>
      <c r="E430" s="247"/>
      <c r="F430" s="247"/>
    </row>
    <row r="431" spans="1:6" x14ac:dyDescent="0.25">
      <c r="A431" s="247"/>
      <c r="B431" s="247"/>
      <c r="C431" s="247"/>
      <c r="D431" s="247"/>
      <c r="E431" s="247"/>
      <c r="F431" s="247"/>
    </row>
    <row r="432" spans="1:6" x14ac:dyDescent="0.25">
      <c r="A432" s="247"/>
      <c r="B432" s="247"/>
      <c r="C432" s="247"/>
      <c r="D432" s="247"/>
      <c r="E432" s="247"/>
      <c r="F432" s="247"/>
    </row>
    <row r="433" spans="1:6" x14ac:dyDescent="0.25">
      <c r="A433" s="247"/>
      <c r="B433" s="247"/>
      <c r="C433" s="247"/>
      <c r="D433" s="247"/>
      <c r="E433" s="247"/>
      <c r="F433" s="247"/>
    </row>
    <row r="434" spans="1:6" x14ac:dyDescent="0.25">
      <c r="A434" s="247"/>
      <c r="B434" s="247"/>
      <c r="C434" s="247"/>
      <c r="D434" s="247"/>
      <c r="E434" s="247"/>
      <c r="F434" s="247"/>
    </row>
    <row r="435" spans="1:6" x14ac:dyDescent="0.25">
      <c r="A435" s="247"/>
      <c r="B435" s="247"/>
      <c r="C435" s="247"/>
      <c r="D435" s="247"/>
      <c r="E435" s="247"/>
      <c r="F435" s="247"/>
    </row>
    <row r="436" spans="1:6" x14ac:dyDescent="0.25">
      <c r="A436" s="247"/>
      <c r="B436" s="247"/>
      <c r="C436" s="247"/>
      <c r="D436" s="247"/>
      <c r="E436" s="247"/>
      <c r="F436" s="247"/>
    </row>
    <row r="437" spans="1:6" x14ac:dyDescent="0.25">
      <c r="A437" s="247"/>
      <c r="B437" s="247"/>
      <c r="C437" s="247"/>
      <c r="D437" s="247"/>
      <c r="E437" s="247"/>
      <c r="F437" s="247"/>
    </row>
    <row r="438" spans="1:6" x14ac:dyDescent="0.25">
      <c r="A438" s="247"/>
      <c r="B438" s="247"/>
      <c r="C438" s="247"/>
      <c r="D438" s="247"/>
      <c r="E438" s="247"/>
      <c r="F438" s="247"/>
    </row>
    <row r="439" spans="1:6" x14ac:dyDescent="0.25">
      <c r="A439" s="247"/>
      <c r="B439" s="247"/>
      <c r="C439" s="247"/>
      <c r="D439" s="247"/>
      <c r="E439" s="247"/>
      <c r="F439" s="247"/>
    </row>
    <row r="440" spans="1:6" x14ac:dyDescent="0.25">
      <c r="A440" s="247"/>
      <c r="B440" s="247"/>
      <c r="C440" s="247"/>
      <c r="D440" s="247"/>
      <c r="E440" s="247"/>
      <c r="F440" s="247"/>
    </row>
    <row r="441" spans="1:6" x14ac:dyDescent="0.25">
      <c r="A441" s="247"/>
      <c r="B441" s="247"/>
      <c r="C441" s="247"/>
      <c r="D441" s="247"/>
      <c r="E441" s="247"/>
      <c r="F441" s="247"/>
    </row>
    <row r="442" spans="1:6" x14ac:dyDescent="0.25">
      <c r="A442" s="247"/>
      <c r="B442" s="247"/>
      <c r="C442" s="247"/>
      <c r="D442" s="247"/>
      <c r="E442" s="247"/>
      <c r="F442" s="247"/>
    </row>
    <row r="443" spans="1:6" x14ac:dyDescent="0.25">
      <c r="A443" s="247"/>
      <c r="B443" s="247"/>
      <c r="C443" s="247"/>
      <c r="D443" s="247"/>
      <c r="E443" s="247"/>
      <c r="F443" s="247"/>
    </row>
    <row r="444" spans="1:6" x14ac:dyDescent="0.25">
      <c r="A444" s="247"/>
      <c r="B444" s="247"/>
      <c r="C444" s="247"/>
      <c r="D444" s="247"/>
      <c r="E444" s="247"/>
      <c r="F444" s="247"/>
    </row>
    <row r="445" spans="1:6" x14ac:dyDescent="0.25">
      <c r="A445" s="247"/>
      <c r="B445" s="247"/>
      <c r="C445" s="247"/>
      <c r="D445" s="247"/>
      <c r="E445" s="247"/>
      <c r="F445" s="247"/>
    </row>
    <row r="446" spans="1:6" x14ac:dyDescent="0.25">
      <c r="A446" s="247"/>
      <c r="B446" s="247"/>
      <c r="C446" s="247"/>
      <c r="D446" s="247"/>
      <c r="E446" s="247"/>
      <c r="F446" s="247"/>
    </row>
    <row r="447" spans="1:6" x14ac:dyDescent="0.25">
      <c r="A447" s="247"/>
      <c r="B447" s="247"/>
      <c r="C447" s="247"/>
      <c r="D447" s="247"/>
      <c r="E447" s="247"/>
      <c r="F447" s="247"/>
    </row>
    <row r="448" spans="1:6" x14ac:dyDescent="0.25">
      <c r="A448" s="247"/>
      <c r="B448" s="247"/>
      <c r="C448" s="247"/>
      <c r="D448" s="247"/>
      <c r="E448" s="247"/>
      <c r="F448" s="247"/>
    </row>
    <row r="449" spans="1:6" x14ac:dyDescent="0.25">
      <c r="A449" s="247"/>
      <c r="B449" s="247"/>
      <c r="C449" s="247"/>
      <c r="D449" s="247"/>
      <c r="E449" s="247"/>
      <c r="F449" s="247"/>
    </row>
    <row r="450" spans="1:6" x14ac:dyDescent="0.25">
      <c r="A450" s="247"/>
      <c r="B450" s="247"/>
      <c r="C450" s="247"/>
      <c r="D450" s="247"/>
      <c r="E450" s="247"/>
      <c r="F450" s="247"/>
    </row>
    <row r="451" spans="1:6" x14ac:dyDescent="0.25">
      <c r="A451" s="247"/>
      <c r="B451" s="247"/>
      <c r="C451" s="247"/>
      <c r="D451" s="247"/>
      <c r="E451" s="247"/>
      <c r="F451" s="247"/>
    </row>
    <row r="452" spans="1:6" x14ac:dyDescent="0.25">
      <c r="A452" s="247"/>
      <c r="B452" s="247"/>
      <c r="C452" s="247"/>
      <c r="D452" s="247"/>
      <c r="E452" s="247"/>
      <c r="F452" s="247"/>
    </row>
    <row r="453" spans="1:6" x14ac:dyDescent="0.25">
      <c r="A453" s="247"/>
      <c r="B453" s="247"/>
      <c r="C453" s="247"/>
      <c r="D453" s="247"/>
      <c r="E453" s="247"/>
      <c r="F453" s="247"/>
    </row>
    <row r="454" spans="1:6" x14ac:dyDescent="0.25">
      <c r="A454" s="247"/>
      <c r="B454" s="247"/>
      <c r="C454" s="247"/>
      <c r="D454" s="247"/>
      <c r="E454" s="247"/>
      <c r="F454" s="247"/>
    </row>
    <row r="455" spans="1:6" x14ac:dyDescent="0.25">
      <c r="A455" s="247"/>
      <c r="B455" s="247"/>
      <c r="C455" s="247"/>
      <c r="D455" s="247"/>
      <c r="E455" s="247"/>
      <c r="F455" s="247"/>
    </row>
    <row r="456" spans="1:6" x14ac:dyDescent="0.25">
      <c r="A456" s="247"/>
      <c r="B456" s="247"/>
      <c r="C456" s="247"/>
      <c r="D456" s="247"/>
      <c r="E456" s="247"/>
      <c r="F456" s="247"/>
    </row>
    <row r="457" spans="1:6" x14ac:dyDescent="0.25">
      <c r="A457" s="247"/>
      <c r="B457" s="247"/>
      <c r="C457" s="247"/>
      <c r="D457" s="247"/>
      <c r="E457" s="247"/>
      <c r="F457" s="247"/>
    </row>
    <row r="458" spans="1:6" x14ac:dyDescent="0.25">
      <c r="A458" s="247"/>
      <c r="B458" s="247"/>
      <c r="C458" s="247"/>
      <c r="D458" s="247"/>
      <c r="E458" s="247"/>
      <c r="F458" s="247"/>
    </row>
    <row r="459" spans="1:6" x14ac:dyDescent="0.25">
      <c r="A459" s="247"/>
      <c r="B459" s="247"/>
      <c r="C459" s="247"/>
      <c r="D459" s="247"/>
      <c r="E459" s="247"/>
      <c r="F459" s="247"/>
    </row>
    <row r="460" spans="1:6" x14ac:dyDescent="0.25">
      <c r="A460" s="247"/>
      <c r="B460" s="247"/>
      <c r="C460" s="247"/>
      <c r="D460" s="247"/>
      <c r="E460" s="247"/>
      <c r="F460" s="247"/>
    </row>
    <row r="461" spans="1:6" x14ac:dyDescent="0.25">
      <c r="A461" s="247"/>
      <c r="B461" s="247"/>
      <c r="C461" s="247"/>
      <c r="D461" s="247"/>
      <c r="E461" s="247"/>
      <c r="F461" s="247"/>
    </row>
    <row r="462" spans="1:6" x14ac:dyDescent="0.25">
      <c r="A462" s="247"/>
      <c r="B462" s="247"/>
      <c r="C462" s="247"/>
      <c r="D462" s="247"/>
      <c r="E462" s="247"/>
      <c r="F462" s="247"/>
    </row>
    <row r="463" spans="1:6" x14ac:dyDescent="0.25">
      <c r="A463" s="247"/>
      <c r="B463" s="247"/>
      <c r="C463" s="247"/>
      <c r="D463" s="247"/>
      <c r="E463" s="247"/>
      <c r="F463" s="247"/>
    </row>
    <row r="464" spans="1:6" x14ac:dyDescent="0.25">
      <c r="A464" s="247"/>
      <c r="B464" s="247"/>
      <c r="C464" s="247"/>
      <c r="D464" s="247"/>
      <c r="E464" s="247"/>
      <c r="F464" s="247"/>
    </row>
    <row r="465" spans="1:6" x14ac:dyDescent="0.25">
      <c r="A465" s="247"/>
      <c r="B465" s="247"/>
      <c r="C465" s="247"/>
      <c r="D465" s="247"/>
      <c r="E465" s="247"/>
      <c r="F465" s="247"/>
    </row>
    <row r="466" spans="1:6" x14ac:dyDescent="0.25">
      <c r="A466" s="247"/>
      <c r="B466" s="247"/>
      <c r="C466" s="247"/>
      <c r="D466" s="247"/>
      <c r="E466" s="247"/>
      <c r="F466" s="247"/>
    </row>
    <row r="467" spans="1:6" x14ac:dyDescent="0.25">
      <c r="A467" s="247"/>
      <c r="B467" s="247"/>
      <c r="C467" s="247"/>
      <c r="D467" s="247"/>
      <c r="E467" s="247"/>
      <c r="F467" s="247"/>
    </row>
    <row r="468" spans="1:6" x14ac:dyDescent="0.25">
      <c r="A468" s="247"/>
      <c r="B468" s="247"/>
      <c r="C468" s="247"/>
      <c r="D468" s="247"/>
      <c r="E468" s="247"/>
      <c r="F468" s="247"/>
    </row>
    <row r="469" spans="1:6" x14ac:dyDescent="0.25">
      <c r="A469" s="247"/>
      <c r="B469" s="247"/>
      <c r="C469" s="247"/>
      <c r="D469" s="247"/>
      <c r="E469" s="247"/>
      <c r="F469" s="247"/>
    </row>
    <row r="470" spans="1:6" x14ac:dyDescent="0.25">
      <c r="A470" s="247"/>
      <c r="B470" s="247"/>
      <c r="C470" s="247"/>
      <c r="D470" s="247"/>
      <c r="E470" s="247"/>
      <c r="F470" s="247"/>
    </row>
    <row r="471" spans="1:6" x14ac:dyDescent="0.25">
      <c r="A471" s="247"/>
      <c r="B471" s="247"/>
      <c r="C471" s="247"/>
      <c r="D471" s="247"/>
      <c r="E471" s="247"/>
      <c r="F471" s="247"/>
    </row>
    <row r="472" spans="1:6" x14ac:dyDescent="0.25">
      <c r="A472" s="247"/>
      <c r="B472" s="247"/>
      <c r="C472" s="247"/>
      <c r="D472" s="247"/>
      <c r="E472" s="247"/>
      <c r="F472" s="247"/>
    </row>
    <row r="473" spans="1:6" x14ac:dyDescent="0.25">
      <c r="A473" s="247"/>
      <c r="B473" s="247"/>
      <c r="C473" s="247"/>
      <c r="D473" s="247"/>
      <c r="E473" s="247"/>
      <c r="F473" s="247"/>
    </row>
    <row r="474" spans="1:6" x14ac:dyDescent="0.25">
      <c r="A474" s="247"/>
      <c r="B474" s="247"/>
      <c r="C474" s="247"/>
      <c r="D474" s="247"/>
      <c r="E474" s="247"/>
      <c r="F474" s="247"/>
    </row>
    <row r="475" spans="1:6" x14ac:dyDescent="0.25">
      <c r="A475" s="247"/>
      <c r="B475" s="247"/>
      <c r="C475" s="247"/>
      <c r="D475" s="247"/>
      <c r="E475" s="247"/>
      <c r="F475" s="247"/>
    </row>
    <row r="476" spans="1:6" x14ac:dyDescent="0.25">
      <c r="A476" s="247"/>
      <c r="B476" s="247"/>
      <c r="C476" s="247"/>
      <c r="D476" s="247"/>
      <c r="E476" s="247"/>
      <c r="F476" s="247"/>
    </row>
    <row r="477" spans="1:6" x14ac:dyDescent="0.25">
      <c r="A477" s="247"/>
      <c r="B477" s="247"/>
      <c r="C477" s="247"/>
      <c r="D477" s="247"/>
      <c r="E477" s="247"/>
      <c r="F477" s="247"/>
    </row>
    <row r="478" spans="1:6" x14ac:dyDescent="0.25">
      <c r="A478" s="247"/>
      <c r="B478" s="247"/>
      <c r="C478" s="247"/>
      <c r="D478" s="247"/>
      <c r="E478" s="247"/>
      <c r="F478" s="247"/>
    </row>
    <row r="479" spans="1:6" x14ac:dyDescent="0.25">
      <c r="A479" s="247"/>
      <c r="B479" s="247"/>
      <c r="C479" s="247"/>
      <c r="D479" s="247"/>
      <c r="E479" s="247"/>
      <c r="F479" s="247"/>
    </row>
    <row r="480" spans="1:6" x14ac:dyDescent="0.25">
      <c r="A480" s="247"/>
      <c r="B480" s="247"/>
      <c r="C480" s="247"/>
      <c r="D480" s="247"/>
      <c r="E480" s="247"/>
      <c r="F480" s="247"/>
    </row>
    <row r="481" spans="1:6" x14ac:dyDescent="0.25">
      <c r="A481" s="247"/>
      <c r="B481" s="247"/>
      <c r="C481" s="247"/>
      <c r="D481" s="247"/>
      <c r="E481" s="247"/>
      <c r="F481" s="247"/>
    </row>
    <row r="482" spans="1:6" x14ac:dyDescent="0.25">
      <c r="A482" s="247"/>
      <c r="B482" s="247"/>
      <c r="C482" s="247"/>
      <c r="D482" s="247"/>
      <c r="E482" s="247"/>
      <c r="F482" s="247"/>
    </row>
    <row r="483" spans="1:6" x14ac:dyDescent="0.25">
      <c r="A483" s="247"/>
      <c r="B483" s="247"/>
      <c r="C483" s="247"/>
      <c r="D483" s="247"/>
      <c r="E483" s="247"/>
      <c r="F483" s="247"/>
    </row>
    <row r="484" spans="1:6" x14ac:dyDescent="0.25">
      <c r="A484" s="247"/>
      <c r="B484" s="247"/>
      <c r="C484" s="247"/>
      <c r="D484" s="247"/>
      <c r="E484" s="247"/>
      <c r="F484" s="247"/>
    </row>
    <row r="485" spans="1:6" x14ac:dyDescent="0.25">
      <c r="A485" s="247"/>
      <c r="B485" s="247"/>
      <c r="C485" s="247"/>
      <c r="D485" s="247"/>
      <c r="E485" s="247"/>
      <c r="F485" s="247"/>
    </row>
    <row r="486" spans="1:6" x14ac:dyDescent="0.25">
      <c r="A486" s="247"/>
      <c r="B486" s="247"/>
      <c r="C486" s="247"/>
      <c r="D486" s="247"/>
      <c r="E486" s="247"/>
      <c r="F486" s="247"/>
    </row>
    <row r="487" spans="1:6" x14ac:dyDescent="0.25">
      <c r="A487" s="247"/>
      <c r="B487" s="247"/>
      <c r="C487" s="247"/>
      <c r="D487" s="247"/>
      <c r="E487" s="247"/>
      <c r="F487" s="247"/>
    </row>
    <row r="488" spans="1:6" x14ac:dyDescent="0.25">
      <c r="A488" s="247"/>
      <c r="B488" s="247"/>
      <c r="C488" s="247"/>
      <c r="D488" s="247"/>
      <c r="E488" s="247"/>
      <c r="F488" s="247"/>
    </row>
    <row r="489" spans="1:6" x14ac:dyDescent="0.25">
      <c r="A489" s="247"/>
      <c r="B489" s="247"/>
      <c r="C489" s="247"/>
      <c r="D489" s="247"/>
      <c r="E489" s="247"/>
      <c r="F489" s="247"/>
    </row>
    <row r="490" spans="1:6" x14ac:dyDescent="0.25">
      <c r="A490" s="247"/>
      <c r="B490" s="247"/>
      <c r="C490" s="247"/>
      <c r="D490" s="247"/>
      <c r="E490" s="247"/>
      <c r="F490" s="247"/>
    </row>
    <row r="491" spans="1:6" x14ac:dyDescent="0.25">
      <c r="A491" s="247"/>
      <c r="B491" s="247"/>
      <c r="C491" s="247"/>
      <c r="D491" s="247"/>
      <c r="E491" s="247"/>
      <c r="F491" s="247"/>
    </row>
    <row r="492" spans="1:6" x14ac:dyDescent="0.25">
      <c r="A492" s="247"/>
      <c r="B492" s="247"/>
      <c r="C492" s="247"/>
      <c r="D492" s="247"/>
      <c r="E492" s="247"/>
      <c r="F492" s="247"/>
    </row>
    <row r="493" spans="1:6" x14ac:dyDescent="0.25">
      <c r="A493" s="247"/>
      <c r="B493" s="247"/>
      <c r="C493" s="247"/>
      <c r="D493" s="247"/>
      <c r="E493" s="247"/>
      <c r="F493" s="247"/>
    </row>
    <row r="494" spans="1:6" x14ac:dyDescent="0.25">
      <c r="A494" s="247"/>
      <c r="B494" s="247"/>
      <c r="C494" s="247"/>
      <c r="D494" s="247"/>
      <c r="E494" s="247"/>
      <c r="F494" s="247"/>
    </row>
    <row r="495" spans="1:6" x14ac:dyDescent="0.25">
      <c r="A495" s="247"/>
      <c r="B495" s="247"/>
      <c r="C495" s="247"/>
      <c r="D495" s="247"/>
      <c r="E495" s="247"/>
      <c r="F495" s="247"/>
    </row>
    <row r="496" spans="1:6" x14ac:dyDescent="0.25">
      <c r="A496" s="247"/>
      <c r="B496" s="247"/>
      <c r="C496" s="247"/>
      <c r="D496" s="247"/>
      <c r="E496" s="247"/>
      <c r="F496" s="247"/>
    </row>
    <row r="497" spans="1:6" x14ac:dyDescent="0.25">
      <c r="A497" s="247"/>
      <c r="B497" s="247"/>
      <c r="C497" s="247"/>
      <c r="D497" s="247"/>
      <c r="E497" s="247"/>
      <c r="F497" s="247"/>
    </row>
    <row r="498" spans="1:6" x14ac:dyDescent="0.25">
      <c r="A498" s="247"/>
      <c r="B498" s="247"/>
      <c r="C498" s="247"/>
      <c r="D498" s="247"/>
      <c r="E498" s="247"/>
      <c r="F498" s="247"/>
    </row>
    <row r="499" spans="1:6" x14ac:dyDescent="0.25">
      <c r="A499" s="247"/>
      <c r="B499" s="247"/>
      <c r="C499" s="247"/>
      <c r="D499" s="247"/>
      <c r="E499" s="247"/>
      <c r="F499" s="247"/>
    </row>
    <row r="500" spans="1:6" x14ac:dyDescent="0.25">
      <c r="A500" s="247"/>
      <c r="B500" s="247"/>
      <c r="C500" s="247"/>
      <c r="D500" s="247"/>
      <c r="E500" s="247"/>
      <c r="F500" s="247"/>
    </row>
    <row r="501" spans="1:6" x14ac:dyDescent="0.25">
      <c r="A501" s="247"/>
      <c r="B501" s="247"/>
      <c r="C501" s="247"/>
      <c r="D501" s="247"/>
      <c r="E501" s="247"/>
      <c r="F501" s="247"/>
    </row>
    <row r="502" spans="1:6" x14ac:dyDescent="0.25">
      <c r="A502" s="247"/>
      <c r="B502" s="247"/>
      <c r="C502" s="247"/>
      <c r="D502" s="247"/>
      <c r="E502" s="247"/>
      <c r="F502" s="247"/>
    </row>
    <row r="503" spans="1:6" x14ac:dyDescent="0.25">
      <c r="A503" s="247"/>
      <c r="B503" s="247"/>
      <c r="C503" s="247"/>
      <c r="D503" s="247"/>
      <c r="E503" s="247"/>
      <c r="F503" s="247"/>
    </row>
    <row r="504" spans="1:6" x14ac:dyDescent="0.25">
      <c r="A504" s="247"/>
      <c r="B504" s="247"/>
      <c r="C504" s="247"/>
      <c r="D504" s="247"/>
      <c r="E504" s="247"/>
      <c r="F504" s="247"/>
    </row>
    <row r="505" spans="1:6" x14ac:dyDescent="0.25">
      <c r="A505" s="247"/>
      <c r="B505" s="247"/>
      <c r="C505" s="247"/>
      <c r="D505" s="247"/>
      <c r="E505" s="247"/>
      <c r="F505" s="247"/>
    </row>
    <row r="506" spans="1:6" x14ac:dyDescent="0.25">
      <c r="A506" s="247"/>
      <c r="B506" s="247"/>
      <c r="C506" s="247"/>
      <c r="D506" s="247"/>
      <c r="E506" s="247"/>
      <c r="F506" s="247"/>
    </row>
    <row r="507" spans="1:6" x14ac:dyDescent="0.25">
      <c r="A507" s="247"/>
      <c r="B507" s="247"/>
      <c r="C507" s="247"/>
      <c r="D507" s="247"/>
      <c r="E507" s="247"/>
      <c r="F507" s="247"/>
    </row>
    <row r="508" spans="1:6" x14ac:dyDescent="0.25">
      <c r="A508" s="247"/>
      <c r="B508" s="247"/>
      <c r="C508" s="247"/>
      <c r="D508" s="247"/>
      <c r="E508" s="247"/>
      <c r="F508" s="247"/>
    </row>
    <row r="509" spans="1:6" x14ac:dyDescent="0.25">
      <c r="A509" s="247"/>
      <c r="B509" s="247"/>
      <c r="C509" s="247"/>
      <c r="D509" s="247"/>
      <c r="E509" s="247"/>
      <c r="F509" s="247"/>
    </row>
    <row r="510" spans="1:6" x14ac:dyDescent="0.25">
      <c r="A510" s="247"/>
      <c r="B510" s="247"/>
      <c r="C510" s="247"/>
      <c r="D510" s="247"/>
      <c r="E510" s="247"/>
      <c r="F510" s="247"/>
    </row>
    <row r="511" spans="1:6" x14ac:dyDescent="0.25">
      <c r="A511" s="247"/>
      <c r="B511" s="247"/>
      <c r="C511" s="247"/>
      <c r="D511" s="247"/>
      <c r="E511" s="247"/>
      <c r="F511" s="247"/>
    </row>
    <row r="512" spans="1:6" x14ac:dyDescent="0.25">
      <c r="A512" s="247"/>
      <c r="B512" s="247"/>
      <c r="C512" s="247"/>
      <c r="D512" s="247"/>
      <c r="E512" s="247"/>
      <c r="F512" s="247"/>
    </row>
    <row r="513" spans="1:6" x14ac:dyDescent="0.25">
      <c r="A513" s="247"/>
      <c r="B513" s="247"/>
      <c r="C513" s="247"/>
      <c r="D513" s="247"/>
      <c r="E513" s="247"/>
      <c r="F513" s="247"/>
    </row>
    <row r="514" spans="1:6" x14ac:dyDescent="0.25">
      <c r="A514" s="247"/>
      <c r="B514" s="247"/>
      <c r="C514" s="247"/>
      <c r="D514" s="247"/>
      <c r="E514" s="247"/>
      <c r="F514" s="247"/>
    </row>
    <row r="515" spans="1:6" x14ac:dyDescent="0.25">
      <c r="A515" s="247"/>
      <c r="B515" s="247"/>
      <c r="C515" s="247"/>
      <c r="D515" s="247"/>
      <c r="E515" s="247"/>
      <c r="F515" s="247"/>
    </row>
    <row r="516" spans="1:6" x14ac:dyDescent="0.25">
      <c r="A516" s="247"/>
      <c r="B516" s="247"/>
      <c r="C516" s="247"/>
      <c r="D516" s="247"/>
      <c r="E516" s="247"/>
      <c r="F516" s="247"/>
    </row>
    <row r="517" spans="1:6" x14ac:dyDescent="0.25">
      <c r="A517" s="247"/>
      <c r="B517" s="247"/>
      <c r="C517" s="247"/>
      <c r="D517" s="247"/>
      <c r="E517" s="247"/>
      <c r="F517" s="247"/>
    </row>
    <row r="518" spans="1:6" x14ac:dyDescent="0.25">
      <c r="A518" s="247"/>
      <c r="B518" s="247"/>
      <c r="C518" s="247"/>
      <c r="D518" s="247"/>
      <c r="E518" s="247"/>
      <c r="F518" s="247"/>
    </row>
    <row r="519" spans="1:6" x14ac:dyDescent="0.25">
      <c r="A519" s="247"/>
      <c r="B519" s="247"/>
      <c r="C519" s="247"/>
      <c r="D519" s="247"/>
      <c r="E519" s="247"/>
      <c r="F519" s="247"/>
    </row>
    <row r="520" spans="1:6" x14ac:dyDescent="0.25">
      <c r="A520" s="247"/>
      <c r="B520" s="247"/>
      <c r="C520" s="247"/>
      <c r="D520" s="247"/>
      <c r="E520" s="247"/>
      <c r="F520" s="247"/>
    </row>
    <row r="521" spans="1:6" x14ac:dyDescent="0.25">
      <c r="A521" s="247"/>
      <c r="B521" s="247"/>
      <c r="C521" s="247"/>
      <c r="D521" s="247"/>
      <c r="E521" s="247"/>
      <c r="F521" s="247"/>
    </row>
    <row r="522" spans="1:6" x14ac:dyDescent="0.25">
      <c r="A522" s="247"/>
      <c r="B522" s="247"/>
      <c r="C522" s="247"/>
      <c r="D522" s="247"/>
      <c r="E522" s="247"/>
      <c r="F522" s="247"/>
    </row>
    <row r="523" spans="1:6" x14ac:dyDescent="0.25">
      <c r="A523" s="247"/>
      <c r="B523" s="247"/>
      <c r="C523" s="247"/>
      <c r="D523" s="247"/>
      <c r="E523" s="247"/>
      <c r="F523" s="247"/>
    </row>
    <row r="524" spans="1:6" x14ac:dyDescent="0.25">
      <c r="A524" s="247"/>
      <c r="B524" s="247"/>
      <c r="C524" s="247"/>
      <c r="D524" s="247"/>
      <c r="E524" s="247"/>
      <c r="F524" s="247"/>
    </row>
    <row r="525" spans="1:6" x14ac:dyDescent="0.25">
      <c r="A525" s="247"/>
      <c r="B525" s="247"/>
      <c r="C525" s="247"/>
      <c r="D525" s="247"/>
      <c r="E525" s="247"/>
      <c r="F525" s="247"/>
    </row>
    <row r="526" spans="1:6" x14ac:dyDescent="0.25">
      <c r="A526" s="247"/>
      <c r="B526" s="247"/>
      <c r="C526" s="247"/>
      <c r="D526" s="247"/>
      <c r="E526" s="247"/>
      <c r="F526" s="247"/>
    </row>
    <row r="527" spans="1:6" x14ac:dyDescent="0.25">
      <c r="A527" s="247"/>
      <c r="B527" s="247"/>
      <c r="C527" s="247"/>
      <c r="D527" s="247"/>
      <c r="E527" s="247"/>
      <c r="F527" s="247"/>
    </row>
    <row r="528" spans="1:6" x14ac:dyDescent="0.25">
      <c r="A528" s="247"/>
      <c r="B528" s="247"/>
      <c r="C528" s="247"/>
      <c r="D528" s="247"/>
      <c r="E528" s="247"/>
      <c r="F528" s="247"/>
    </row>
    <row r="529" spans="1:6" x14ac:dyDescent="0.25">
      <c r="A529" s="247"/>
      <c r="B529" s="247"/>
      <c r="C529" s="247"/>
      <c r="D529" s="247"/>
      <c r="E529" s="247"/>
      <c r="F529" s="247"/>
    </row>
    <row r="530" spans="1:6" x14ac:dyDescent="0.25">
      <c r="A530" s="247"/>
      <c r="B530" s="247"/>
      <c r="C530" s="247"/>
      <c r="D530" s="247"/>
      <c r="E530" s="247"/>
      <c r="F530" s="247"/>
    </row>
    <row r="531" spans="1:6" x14ac:dyDescent="0.25">
      <c r="A531" s="247"/>
      <c r="B531" s="247"/>
      <c r="C531" s="247"/>
      <c r="D531" s="247"/>
      <c r="E531" s="247"/>
      <c r="F531" s="247"/>
    </row>
    <row r="532" spans="1:6" x14ac:dyDescent="0.25">
      <c r="A532" s="247"/>
      <c r="B532" s="247"/>
      <c r="C532" s="247"/>
      <c r="D532" s="247"/>
      <c r="E532" s="247"/>
      <c r="F532" s="247"/>
    </row>
    <row r="533" spans="1:6" x14ac:dyDescent="0.25">
      <c r="A533" s="247"/>
      <c r="B533" s="247"/>
      <c r="C533" s="247"/>
      <c r="D533" s="247"/>
      <c r="E533" s="247"/>
      <c r="F533" s="247"/>
    </row>
    <row r="534" spans="1:6" x14ac:dyDescent="0.25">
      <c r="A534" s="247"/>
      <c r="B534" s="247"/>
      <c r="C534" s="247"/>
      <c r="D534" s="247"/>
      <c r="E534" s="247"/>
      <c r="F534" s="247"/>
    </row>
    <row r="535" spans="1:6" x14ac:dyDescent="0.25">
      <c r="A535" s="247"/>
      <c r="B535" s="247"/>
      <c r="C535" s="247"/>
      <c r="D535" s="247"/>
      <c r="E535" s="247"/>
      <c r="F535" s="247"/>
    </row>
    <row r="536" spans="1:6" x14ac:dyDescent="0.25">
      <c r="A536" s="247"/>
      <c r="B536" s="247"/>
      <c r="C536" s="247"/>
      <c r="D536" s="247"/>
      <c r="E536" s="247"/>
      <c r="F536" s="247"/>
    </row>
    <row r="537" spans="1:6" x14ac:dyDescent="0.25">
      <c r="A537" s="247"/>
      <c r="B537" s="247"/>
      <c r="C537" s="247"/>
      <c r="D537" s="247"/>
      <c r="E537" s="247"/>
      <c r="F537" s="247"/>
    </row>
    <row r="538" spans="1:6" x14ac:dyDescent="0.25">
      <c r="A538" s="247"/>
      <c r="B538" s="247"/>
      <c r="C538" s="247"/>
      <c r="D538" s="247"/>
      <c r="E538" s="247"/>
      <c r="F538" s="247"/>
    </row>
    <row r="539" spans="1:6" x14ac:dyDescent="0.25">
      <c r="A539" s="247"/>
      <c r="B539" s="247"/>
      <c r="C539" s="247"/>
      <c r="D539" s="247"/>
      <c r="E539" s="247"/>
      <c r="F539" s="247"/>
    </row>
    <row r="540" spans="1:6" x14ac:dyDescent="0.25">
      <c r="A540" s="247"/>
      <c r="B540" s="247"/>
      <c r="C540" s="247"/>
      <c r="D540" s="247"/>
      <c r="E540" s="247"/>
      <c r="F540" s="247"/>
    </row>
    <row r="541" spans="1:6" x14ac:dyDescent="0.25">
      <c r="A541" s="247"/>
      <c r="B541" s="247"/>
      <c r="C541" s="247"/>
      <c r="D541" s="247"/>
      <c r="E541" s="247"/>
      <c r="F541" s="247"/>
    </row>
    <row r="542" spans="1:6" x14ac:dyDescent="0.25">
      <c r="A542" s="247"/>
      <c r="B542" s="247"/>
      <c r="C542" s="247"/>
      <c r="D542" s="247"/>
      <c r="E542" s="247"/>
      <c r="F542" s="247"/>
    </row>
    <row r="543" spans="1:6" x14ac:dyDescent="0.25">
      <c r="A543" s="247"/>
      <c r="B543" s="247"/>
      <c r="C543" s="247"/>
      <c r="D543" s="247"/>
      <c r="E543" s="247"/>
      <c r="F543" s="247"/>
    </row>
    <row r="544" spans="1:6" x14ac:dyDescent="0.25">
      <c r="A544" s="247"/>
      <c r="B544" s="247"/>
      <c r="C544" s="247"/>
      <c r="D544" s="247"/>
      <c r="E544" s="247"/>
      <c r="F544" s="247"/>
    </row>
    <row r="545" spans="1:6" x14ac:dyDescent="0.25">
      <c r="A545" s="247"/>
      <c r="B545" s="247"/>
      <c r="C545" s="247"/>
      <c r="D545" s="247"/>
      <c r="E545" s="247"/>
      <c r="F545" s="247"/>
    </row>
    <row r="546" spans="1:6" x14ac:dyDescent="0.25">
      <c r="A546" s="247"/>
      <c r="B546" s="247"/>
      <c r="C546" s="247"/>
      <c r="D546" s="247"/>
      <c r="E546" s="247"/>
      <c r="F546" s="247"/>
    </row>
    <row r="547" spans="1:6" x14ac:dyDescent="0.25">
      <c r="A547" s="247"/>
      <c r="B547" s="247"/>
      <c r="C547" s="247"/>
      <c r="D547" s="247"/>
      <c r="E547" s="247"/>
      <c r="F547" s="247"/>
    </row>
    <row r="548" spans="1:6" x14ac:dyDescent="0.25">
      <c r="A548" s="247"/>
      <c r="B548" s="247"/>
      <c r="C548" s="247"/>
      <c r="D548" s="247"/>
      <c r="E548" s="247"/>
      <c r="F548" s="247"/>
    </row>
    <row r="549" spans="1:6" x14ac:dyDescent="0.25">
      <c r="A549" s="247"/>
      <c r="B549" s="247"/>
      <c r="C549" s="247"/>
      <c r="D549" s="247"/>
      <c r="E549" s="247"/>
      <c r="F549" s="247"/>
    </row>
    <row r="550" spans="1:6" x14ac:dyDescent="0.25">
      <c r="A550" s="247"/>
      <c r="B550" s="247"/>
      <c r="C550" s="247"/>
      <c r="D550" s="247"/>
      <c r="E550" s="247"/>
      <c r="F550" s="247"/>
    </row>
    <row r="551" spans="1:6" x14ac:dyDescent="0.25">
      <c r="A551" s="247"/>
      <c r="B551" s="247"/>
      <c r="C551" s="247"/>
      <c r="D551" s="247"/>
      <c r="E551" s="247"/>
      <c r="F551" s="247"/>
    </row>
    <row r="552" spans="1:6" x14ac:dyDescent="0.25">
      <c r="A552" s="247"/>
      <c r="B552" s="247"/>
      <c r="C552" s="247"/>
      <c r="D552" s="247"/>
      <c r="E552" s="247"/>
      <c r="F552" s="247"/>
    </row>
    <row r="553" spans="1:6" x14ac:dyDescent="0.25">
      <c r="A553" s="247"/>
      <c r="B553" s="247"/>
      <c r="C553" s="247"/>
      <c r="D553" s="247"/>
      <c r="E553" s="247"/>
      <c r="F553" s="247"/>
    </row>
    <row r="554" spans="1:6" x14ac:dyDescent="0.25">
      <c r="A554" s="247"/>
      <c r="B554" s="247"/>
      <c r="C554" s="247"/>
      <c r="D554" s="247"/>
      <c r="E554" s="247"/>
      <c r="F554" s="247"/>
    </row>
    <row r="555" spans="1:6" x14ac:dyDescent="0.25">
      <c r="A555" s="247"/>
      <c r="B555" s="247"/>
      <c r="C555" s="247"/>
      <c r="D555" s="247"/>
      <c r="E555" s="247"/>
      <c r="F555" s="247"/>
    </row>
    <row r="556" spans="1:6" x14ac:dyDescent="0.25">
      <c r="A556" s="247"/>
      <c r="B556" s="247"/>
      <c r="C556" s="247"/>
      <c r="D556" s="247"/>
      <c r="E556" s="247"/>
      <c r="F556" s="247"/>
    </row>
    <row r="557" spans="1:6" x14ac:dyDescent="0.25">
      <c r="A557" s="247"/>
      <c r="B557" s="247"/>
      <c r="C557" s="247"/>
      <c r="D557" s="247"/>
      <c r="E557" s="247"/>
      <c r="F557" s="247"/>
    </row>
    <row r="558" spans="1:6" x14ac:dyDescent="0.25">
      <c r="A558" s="247"/>
      <c r="B558" s="247"/>
      <c r="C558" s="247"/>
      <c r="D558" s="247"/>
      <c r="E558" s="247"/>
      <c r="F558" s="247"/>
    </row>
    <row r="559" spans="1:6" x14ac:dyDescent="0.25">
      <c r="A559" s="247"/>
      <c r="B559" s="247"/>
      <c r="C559" s="247"/>
      <c r="D559" s="247"/>
      <c r="E559" s="247"/>
      <c r="F559" s="247"/>
    </row>
    <row r="560" spans="1:6" x14ac:dyDescent="0.25">
      <c r="A560" s="247"/>
      <c r="B560" s="247"/>
      <c r="C560" s="247"/>
      <c r="D560" s="247"/>
      <c r="E560" s="247"/>
      <c r="F560" s="247"/>
    </row>
    <row r="561" spans="1:6" x14ac:dyDescent="0.25">
      <c r="A561" s="247"/>
      <c r="B561" s="247"/>
      <c r="C561" s="247"/>
      <c r="D561" s="247"/>
      <c r="E561" s="247"/>
      <c r="F561" s="247"/>
    </row>
    <row r="562" spans="1:6" x14ac:dyDescent="0.25">
      <c r="A562" s="247"/>
      <c r="B562" s="247"/>
      <c r="C562" s="247"/>
      <c r="D562" s="247"/>
      <c r="E562" s="247"/>
      <c r="F562" s="247"/>
    </row>
    <row r="563" spans="1:6" x14ac:dyDescent="0.25">
      <c r="A563" s="247"/>
      <c r="B563" s="247"/>
      <c r="C563" s="247"/>
      <c r="D563" s="247"/>
      <c r="E563" s="247"/>
      <c r="F563" s="247"/>
    </row>
    <row r="564" spans="1:6" x14ac:dyDescent="0.25">
      <c r="A564" s="247"/>
      <c r="B564" s="247"/>
      <c r="C564" s="247"/>
      <c r="D564" s="247"/>
      <c r="E564" s="247"/>
      <c r="F564" s="247"/>
    </row>
    <row r="565" spans="1:6" x14ac:dyDescent="0.25">
      <c r="A565" s="247"/>
      <c r="B565" s="247"/>
      <c r="C565" s="247"/>
      <c r="D565" s="247"/>
      <c r="E565" s="247"/>
      <c r="F565" s="247"/>
    </row>
    <row r="566" spans="1:6" x14ac:dyDescent="0.25">
      <c r="A566" s="247"/>
      <c r="B566" s="247"/>
      <c r="C566" s="247"/>
      <c r="D566" s="247"/>
      <c r="E566" s="247"/>
      <c r="F566" s="247"/>
    </row>
    <row r="567" spans="1:6" x14ac:dyDescent="0.25">
      <c r="A567" s="247"/>
      <c r="B567" s="247"/>
      <c r="C567" s="247"/>
      <c r="D567" s="247"/>
      <c r="E567" s="247"/>
      <c r="F567" s="247"/>
    </row>
    <row r="568" spans="1:6" x14ac:dyDescent="0.25">
      <c r="A568" s="247"/>
      <c r="B568" s="247"/>
      <c r="C568" s="247"/>
      <c r="D568" s="247"/>
      <c r="E568" s="247"/>
      <c r="F568" s="247"/>
    </row>
    <row r="569" spans="1:6" x14ac:dyDescent="0.25">
      <c r="A569" s="247"/>
      <c r="B569" s="247"/>
      <c r="C569" s="247"/>
      <c r="D569" s="247"/>
      <c r="E569" s="247"/>
      <c r="F569" s="247"/>
    </row>
    <row r="570" spans="1:6" x14ac:dyDescent="0.25">
      <c r="A570" s="247"/>
      <c r="B570" s="247"/>
      <c r="C570" s="247"/>
      <c r="D570" s="247"/>
      <c r="E570" s="247"/>
      <c r="F570" s="247"/>
    </row>
    <row r="571" spans="1:6" x14ac:dyDescent="0.25">
      <c r="A571" s="247"/>
      <c r="B571" s="247"/>
      <c r="C571" s="247"/>
      <c r="D571" s="247"/>
      <c r="E571" s="247"/>
      <c r="F571" s="247"/>
    </row>
    <row r="572" spans="1:6" x14ac:dyDescent="0.25">
      <c r="A572" s="247"/>
      <c r="B572" s="247"/>
      <c r="C572" s="247"/>
      <c r="D572" s="247"/>
      <c r="E572" s="247"/>
      <c r="F572" s="247"/>
    </row>
    <row r="573" spans="1:6" x14ac:dyDescent="0.25">
      <c r="A573" s="247"/>
      <c r="B573" s="247"/>
      <c r="C573" s="247"/>
      <c r="D573" s="247"/>
      <c r="E573" s="247"/>
      <c r="F573" s="247"/>
    </row>
    <row r="574" spans="1:6" x14ac:dyDescent="0.25">
      <c r="A574" s="247"/>
      <c r="B574" s="247"/>
      <c r="C574" s="247"/>
      <c r="D574" s="247"/>
      <c r="E574" s="247"/>
      <c r="F574" s="247"/>
    </row>
    <row r="575" spans="1:6" x14ac:dyDescent="0.25">
      <c r="A575" s="247"/>
      <c r="B575" s="247"/>
      <c r="C575" s="247"/>
      <c r="D575" s="247"/>
      <c r="E575" s="247"/>
      <c r="F575" s="247"/>
    </row>
    <row r="576" spans="1:6" x14ac:dyDescent="0.25">
      <c r="A576" s="247"/>
      <c r="B576" s="247"/>
      <c r="C576" s="247"/>
      <c r="D576" s="247"/>
      <c r="E576" s="247"/>
      <c r="F576" s="247"/>
    </row>
    <row r="577" spans="1:6" x14ac:dyDescent="0.25">
      <c r="A577" s="247"/>
      <c r="B577" s="247"/>
      <c r="C577" s="247"/>
      <c r="D577" s="247"/>
      <c r="E577" s="247"/>
      <c r="F577" s="247"/>
    </row>
    <row r="578" spans="1:6" x14ac:dyDescent="0.25">
      <c r="A578" s="247"/>
      <c r="B578" s="247"/>
      <c r="C578" s="247"/>
      <c r="D578" s="247"/>
      <c r="E578" s="247"/>
      <c r="F578" s="247"/>
    </row>
    <row r="579" spans="1:6" x14ac:dyDescent="0.25">
      <c r="A579" s="247"/>
      <c r="B579" s="247"/>
      <c r="C579" s="247"/>
      <c r="D579" s="247"/>
      <c r="E579" s="247"/>
      <c r="F579" s="247"/>
    </row>
    <row r="580" spans="1:6" x14ac:dyDescent="0.25">
      <c r="A580" s="247"/>
      <c r="B580" s="247"/>
      <c r="C580" s="247"/>
      <c r="D580" s="247"/>
      <c r="E580" s="247"/>
      <c r="F580" s="247"/>
    </row>
    <row r="581" spans="1:6" x14ac:dyDescent="0.25">
      <c r="A581" s="247"/>
      <c r="B581" s="247"/>
      <c r="C581" s="247"/>
      <c r="D581" s="247"/>
      <c r="E581" s="247"/>
      <c r="F581" s="247"/>
    </row>
    <row r="582" spans="1:6" x14ac:dyDescent="0.25">
      <c r="A582" s="247"/>
      <c r="B582" s="247"/>
      <c r="C582" s="247"/>
      <c r="D582" s="247"/>
      <c r="E582" s="247"/>
      <c r="F582" s="247"/>
    </row>
    <row r="583" spans="1:6" x14ac:dyDescent="0.25">
      <c r="A583" s="247"/>
      <c r="B583" s="247"/>
      <c r="C583" s="247"/>
      <c r="D583" s="247"/>
      <c r="E583" s="247"/>
      <c r="F583" s="247"/>
    </row>
    <row r="584" spans="1:6" x14ac:dyDescent="0.25">
      <c r="A584" s="247"/>
      <c r="B584" s="247"/>
      <c r="C584" s="247"/>
      <c r="D584" s="247"/>
      <c r="E584" s="247"/>
      <c r="F584" s="247"/>
    </row>
    <row r="585" spans="1:6" x14ac:dyDescent="0.25">
      <c r="A585" s="247"/>
      <c r="B585" s="247"/>
      <c r="C585" s="247"/>
      <c r="D585" s="247"/>
      <c r="E585" s="247"/>
      <c r="F585" s="247"/>
    </row>
    <row r="586" spans="1:6" x14ac:dyDescent="0.25">
      <c r="A586" s="247"/>
      <c r="B586" s="247"/>
      <c r="C586" s="247"/>
      <c r="D586" s="247"/>
      <c r="E586" s="247"/>
      <c r="F586" s="247"/>
    </row>
    <row r="587" spans="1:6" x14ac:dyDescent="0.25">
      <c r="A587" s="247"/>
      <c r="B587" s="247"/>
      <c r="C587" s="247"/>
      <c r="D587" s="247"/>
      <c r="E587" s="247"/>
      <c r="F587" s="247"/>
    </row>
    <row r="588" spans="1:6" x14ac:dyDescent="0.25">
      <c r="A588" s="247"/>
      <c r="B588" s="247"/>
      <c r="C588" s="247"/>
      <c r="D588" s="247"/>
      <c r="E588" s="247"/>
      <c r="F588" s="247"/>
    </row>
    <row r="589" spans="1:6" x14ac:dyDescent="0.25">
      <c r="A589" s="247"/>
      <c r="B589" s="247"/>
      <c r="C589" s="247"/>
      <c r="D589" s="247"/>
      <c r="E589" s="247"/>
      <c r="F589" s="247"/>
    </row>
    <row r="590" spans="1:6" x14ac:dyDescent="0.25">
      <c r="A590" s="247"/>
      <c r="B590" s="247"/>
      <c r="C590" s="247"/>
      <c r="D590" s="247"/>
      <c r="E590" s="247"/>
      <c r="F590" s="247"/>
    </row>
    <row r="591" spans="1:6" x14ac:dyDescent="0.25">
      <c r="A591" s="247"/>
      <c r="B591" s="247"/>
      <c r="C591" s="247"/>
      <c r="D591" s="247"/>
      <c r="E591" s="247"/>
      <c r="F591" s="247"/>
    </row>
    <row r="592" spans="1:6" x14ac:dyDescent="0.25">
      <c r="A592" s="247"/>
      <c r="B592" s="247"/>
      <c r="C592" s="247"/>
      <c r="D592" s="247"/>
      <c r="E592" s="247"/>
      <c r="F592" s="247"/>
    </row>
    <row r="593" spans="1:6" x14ac:dyDescent="0.25">
      <c r="A593" s="247"/>
      <c r="B593" s="247"/>
      <c r="C593" s="247"/>
      <c r="D593" s="247"/>
      <c r="E593" s="247"/>
      <c r="F593" s="247"/>
    </row>
    <row r="594" spans="1:6" x14ac:dyDescent="0.25">
      <c r="A594" s="247"/>
      <c r="B594" s="247"/>
      <c r="C594" s="247"/>
      <c r="D594" s="247"/>
      <c r="E594" s="247"/>
      <c r="F594" s="247"/>
    </row>
    <row r="595" spans="1:6" x14ac:dyDescent="0.25">
      <c r="A595" s="247"/>
      <c r="B595" s="247"/>
      <c r="C595" s="247"/>
      <c r="D595" s="247"/>
      <c r="E595" s="247"/>
      <c r="F595" s="247"/>
    </row>
    <row r="596" spans="1:6" x14ac:dyDescent="0.25">
      <c r="A596" s="247"/>
      <c r="B596" s="247"/>
      <c r="C596" s="247"/>
      <c r="D596" s="247"/>
      <c r="E596" s="247"/>
      <c r="F596" s="247"/>
    </row>
    <row r="597" spans="1:6" x14ac:dyDescent="0.25">
      <c r="A597" s="247"/>
      <c r="B597" s="247"/>
      <c r="C597" s="247"/>
      <c r="D597" s="247"/>
      <c r="E597" s="247"/>
      <c r="F597" s="247"/>
    </row>
    <row r="598" spans="1:6" x14ac:dyDescent="0.25">
      <c r="A598" s="247"/>
      <c r="B598" s="247"/>
      <c r="C598" s="247"/>
      <c r="D598" s="247"/>
      <c r="E598" s="247"/>
      <c r="F598" s="247"/>
    </row>
    <row r="599" spans="1:6" x14ac:dyDescent="0.25">
      <c r="A599" s="247"/>
      <c r="B599" s="247"/>
      <c r="C599" s="247"/>
      <c r="D599" s="247"/>
      <c r="E599" s="247"/>
      <c r="F599" s="247"/>
    </row>
    <row r="600" spans="1:6" x14ac:dyDescent="0.25">
      <c r="A600" s="247"/>
      <c r="B600" s="247"/>
      <c r="C600" s="247"/>
      <c r="D600" s="247"/>
      <c r="E600" s="247"/>
      <c r="F600" s="247"/>
    </row>
    <row r="601" spans="1:6" x14ac:dyDescent="0.25">
      <c r="A601" s="247"/>
      <c r="B601" s="247"/>
      <c r="C601" s="247"/>
      <c r="D601" s="247"/>
      <c r="E601" s="247"/>
      <c r="F601" s="247"/>
    </row>
    <row r="602" spans="1:6" x14ac:dyDescent="0.25">
      <c r="A602" s="247"/>
      <c r="B602" s="247"/>
      <c r="C602" s="247"/>
      <c r="D602" s="247"/>
      <c r="E602" s="247"/>
      <c r="F602" s="247"/>
    </row>
    <row r="603" spans="1:6" x14ac:dyDescent="0.25">
      <c r="A603" s="247"/>
      <c r="B603" s="247"/>
      <c r="C603" s="247"/>
      <c r="D603" s="247"/>
      <c r="E603" s="247"/>
      <c r="F603" s="247"/>
    </row>
    <row r="604" spans="1:6" x14ac:dyDescent="0.25">
      <c r="A604" s="247"/>
      <c r="B604" s="247"/>
      <c r="C604" s="247"/>
      <c r="D604" s="247"/>
      <c r="E604" s="247"/>
      <c r="F604" s="247"/>
    </row>
    <row r="605" spans="1:6" x14ac:dyDescent="0.25">
      <c r="A605" s="247"/>
      <c r="B605" s="247"/>
      <c r="C605" s="247"/>
      <c r="D605" s="247"/>
      <c r="E605" s="247"/>
      <c r="F605" s="247"/>
    </row>
    <row r="606" spans="1:6" x14ac:dyDescent="0.25">
      <c r="A606" s="247"/>
      <c r="B606" s="247"/>
      <c r="C606" s="247"/>
      <c r="D606" s="247"/>
      <c r="E606" s="247"/>
      <c r="F606" s="247"/>
    </row>
    <row r="607" spans="1:6" x14ac:dyDescent="0.25">
      <c r="A607" s="247"/>
      <c r="B607" s="247"/>
      <c r="C607" s="247"/>
      <c r="D607" s="247"/>
      <c r="E607" s="247"/>
      <c r="F607" s="247"/>
    </row>
    <row r="608" spans="1:6" x14ac:dyDescent="0.25">
      <c r="A608" s="247"/>
      <c r="B608" s="247"/>
      <c r="C608" s="247"/>
      <c r="D608" s="247"/>
      <c r="E608" s="247"/>
      <c r="F608" s="247"/>
    </row>
    <row r="609" spans="1:6" x14ac:dyDescent="0.25">
      <c r="A609" s="247"/>
      <c r="B609" s="247"/>
      <c r="C609" s="247"/>
      <c r="D609" s="247"/>
      <c r="E609" s="247"/>
      <c r="F609" s="247"/>
    </row>
    <row r="610" spans="1:6" x14ac:dyDescent="0.25">
      <c r="A610" s="247"/>
      <c r="B610" s="247"/>
      <c r="C610" s="247"/>
      <c r="D610" s="247"/>
      <c r="E610" s="247"/>
      <c r="F610" s="247"/>
    </row>
    <row r="611" spans="1:6" x14ac:dyDescent="0.25">
      <c r="A611" s="247"/>
      <c r="B611" s="247"/>
      <c r="C611" s="247"/>
      <c r="D611" s="247"/>
      <c r="E611" s="247"/>
      <c r="F611" s="247"/>
    </row>
    <row r="612" spans="1:6" x14ac:dyDescent="0.25">
      <c r="A612" s="247"/>
      <c r="B612" s="247"/>
      <c r="C612" s="247"/>
      <c r="D612" s="247"/>
      <c r="E612" s="247"/>
      <c r="F612" s="247"/>
    </row>
    <row r="613" spans="1:6" x14ac:dyDescent="0.25">
      <c r="A613" s="247"/>
      <c r="B613" s="247"/>
      <c r="C613" s="247"/>
      <c r="D613" s="247"/>
      <c r="E613" s="247"/>
      <c r="F613" s="247"/>
    </row>
    <row r="614" spans="1:6" x14ac:dyDescent="0.25">
      <c r="A614" s="247"/>
      <c r="B614" s="247"/>
      <c r="C614" s="247"/>
      <c r="D614" s="247"/>
      <c r="E614" s="247"/>
      <c r="F614" s="247"/>
    </row>
    <row r="615" spans="1:6" x14ac:dyDescent="0.25">
      <c r="A615" s="247"/>
      <c r="B615" s="247"/>
      <c r="C615" s="247"/>
      <c r="D615" s="247"/>
      <c r="E615" s="247"/>
      <c r="F615" s="247"/>
    </row>
    <row r="616" spans="1:6" x14ac:dyDescent="0.25">
      <c r="A616" s="247"/>
      <c r="B616" s="247"/>
      <c r="C616" s="247"/>
      <c r="D616" s="247"/>
      <c r="E616" s="247"/>
      <c r="F616" s="247"/>
    </row>
    <row r="617" spans="1:6" x14ac:dyDescent="0.25">
      <c r="A617" s="247"/>
      <c r="B617" s="247"/>
      <c r="C617" s="247"/>
      <c r="D617" s="247"/>
      <c r="E617" s="247"/>
      <c r="F617" s="247"/>
    </row>
    <row r="618" spans="1:6" x14ac:dyDescent="0.25">
      <c r="A618" s="247"/>
      <c r="B618" s="247"/>
      <c r="C618" s="247"/>
      <c r="D618" s="247"/>
      <c r="E618" s="247"/>
      <c r="F618" s="247"/>
    </row>
    <row r="619" spans="1:6" x14ac:dyDescent="0.25">
      <c r="A619" s="247"/>
      <c r="B619" s="247"/>
      <c r="C619" s="247"/>
      <c r="D619" s="247"/>
      <c r="E619" s="247"/>
      <c r="F619" s="247"/>
    </row>
    <row r="620" spans="1:6" x14ac:dyDescent="0.25">
      <c r="A620" s="247"/>
      <c r="B620" s="247"/>
      <c r="C620" s="247"/>
      <c r="D620" s="247"/>
      <c r="E620" s="247"/>
      <c r="F620" s="247"/>
    </row>
    <row r="621" spans="1:6" x14ac:dyDescent="0.25">
      <c r="A621" s="247"/>
      <c r="B621" s="247"/>
      <c r="C621" s="247"/>
      <c r="D621" s="247"/>
      <c r="E621" s="247"/>
      <c r="F621" s="247"/>
    </row>
    <row r="622" spans="1:6" x14ac:dyDescent="0.25">
      <c r="A622" s="247"/>
      <c r="B622" s="247"/>
      <c r="C622" s="247"/>
      <c r="D622" s="247"/>
      <c r="E622" s="247"/>
      <c r="F622" s="247"/>
    </row>
    <row r="623" spans="1:6" x14ac:dyDescent="0.25">
      <c r="A623" s="247"/>
      <c r="B623" s="247"/>
      <c r="C623" s="247"/>
      <c r="D623" s="247"/>
      <c r="E623" s="247"/>
      <c r="F623" s="247"/>
    </row>
    <row r="624" spans="1:6" x14ac:dyDescent="0.25">
      <c r="A624" s="247"/>
      <c r="B624" s="247"/>
      <c r="C624" s="247"/>
      <c r="D624" s="247"/>
      <c r="E624" s="247"/>
      <c r="F624" s="247"/>
    </row>
    <row r="625" spans="1:6" x14ac:dyDescent="0.25">
      <c r="A625" s="247"/>
      <c r="B625" s="247"/>
      <c r="C625" s="247"/>
      <c r="D625" s="247"/>
      <c r="E625" s="247"/>
      <c r="F625" s="247"/>
    </row>
    <row r="626" spans="1:6" x14ac:dyDescent="0.25">
      <c r="A626" s="247"/>
      <c r="B626" s="247"/>
      <c r="C626" s="247"/>
      <c r="D626" s="247"/>
      <c r="E626" s="247"/>
      <c r="F626" s="247"/>
    </row>
    <row r="627" spans="1:6" x14ac:dyDescent="0.25">
      <c r="A627" s="247"/>
      <c r="B627" s="247"/>
      <c r="C627" s="247"/>
      <c r="D627" s="247"/>
      <c r="E627" s="247"/>
      <c r="F627" s="247"/>
    </row>
    <row r="628" spans="1:6" x14ac:dyDescent="0.25">
      <c r="A628" s="247"/>
      <c r="B628" s="247"/>
      <c r="C628" s="247"/>
      <c r="D628" s="247"/>
      <c r="E628" s="247"/>
      <c r="F628" s="247"/>
    </row>
    <row r="629" spans="1:6" x14ac:dyDescent="0.25">
      <c r="A629" s="247"/>
      <c r="B629" s="247"/>
      <c r="C629" s="247"/>
      <c r="D629" s="247"/>
      <c r="E629" s="247"/>
      <c r="F629" s="247"/>
    </row>
    <row r="630" spans="1:6" x14ac:dyDescent="0.25">
      <c r="A630" s="247"/>
      <c r="B630" s="247"/>
      <c r="C630" s="247"/>
      <c r="D630" s="247"/>
      <c r="E630" s="247"/>
      <c r="F630" s="247"/>
    </row>
    <row r="631" spans="1:6" x14ac:dyDescent="0.25">
      <c r="A631" s="247"/>
      <c r="B631" s="247"/>
      <c r="C631" s="247"/>
      <c r="D631" s="247"/>
      <c r="E631" s="247"/>
      <c r="F631" s="247"/>
    </row>
    <row r="632" spans="1:6" x14ac:dyDescent="0.25">
      <c r="A632" s="247"/>
      <c r="B632" s="247"/>
      <c r="C632" s="247"/>
      <c r="D632" s="247"/>
      <c r="E632" s="247"/>
      <c r="F632" s="247"/>
    </row>
    <row r="633" spans="1:6" x14ac:dyDescent="0.25">
      <c r="A633" s="247"/>
      <c r="B633" s="247"/>
      <c r="C633" s="247"/>
      <c r="D633" s="247"/>
      <c r="E633" s="247"/>
      <c r="F633" s="247"/>
    </row>
    <row r="634" spans="1:6" x14ac:dyDescent="0.25">
      <c r="A634" s="247"/>
      <c r="B634" s="247"/>
      <c r="C634" s="247"/>
      <c r="D634" s="247"/>
      <c r="E634" s="247"/>
      <c r="F634" s="247"/>
    </row>
    <row r="635" spans="1:6" x14ac:dyDescent="0.25">
      <c r="A635" s="247"/>
      <c r="B635" s="247"/>
      <c r="C635" s="247"/>
      <c r="D635" s="247"/>
      <c r="E635" s="247"/>
      <c r="F635" s="247"/>
    </row>
    <row r="636" spans="1:6" x14ac:dyDescent="0.25">
      <c r="A636" s="247"/>
      <c r="B636" s="247"/>
      <c r="C636" s="247"/>
      <c r="D636" s="247"/>
      <c r="E636" s="247"/>
      <c r="F636" s="247"/>
    </row>
    <row r="637" spans="1:6" x14ac:dyDescent="0.25">
      <c r="A637" s="247"/>
      <c r="B637" s="247"/>
      <c r="C637" s="247"/>
      <c r="D637" s="247"/>
      <c r="E637" s="247"/>
      <c r="F637" s="247"/>
    </row>
    <row r="638" spans="1:6" x14ac:dyDescent="0.25">
      <c r="A638" s="247"/>
      <c r="B638" s="247"/>
      <c r="C638" s="247"/>
      <c r="D638" s="247"/>
      <c r="E638" s="247"/>
      <c r="F638" s="247"/>
    </row>
    <row r="639" spans="1:6" x14ac:dyDescent="0.25">
      <c r="A639" s="247"/>
      <c r="B639" s="247"/>
      <c r="C639" s="247"/>
      <c r="D639" s="247"/>
      <c r="E639" s="247"/>
      <c r="F639" s="247"/>
    </row>
    <row r="640" spans="1:6" x14ac:dyDescent="0.25">
      <c r="A640" s="247"/>
      <c r="B640" s="247"/>
      <c r="C640" s="247"/>
      <c r="D640" s="247"/>
      <c r="E640" s="247"/>
      <c r="F640" s="247"/>
    </row>
    <row r="641" spans="1:6" x14ac:dyDescent="0.25">
      <c r="A641" s="247"/>
      <c r="B641" s="247"/>
      <c r="C641" s="247"/>
      <c r="D641" s="247"/>
      <c r="E641" s="247"/>
      <c r="F641" s="247"/>
    </row>
    <row r="642" spans="1:6" x14ac:dyDescent="0.25">
      <c r="A642" s="247"/>
      <c r="B642" s="247"/>
      <c r="C642" s="247"/>
      <c r="D642" s="247"/>
      <c r="E642" s="247"/>
      <c r="F642" s="247"/>
    </row>
    <row r="643" spans="1:6" x14ac:dyDescent="0.25">
      <c r="A643" s="247"/>
      <c r="B643" s="247"/>
      <c r="C643" s="247"/>
      <c r="D643" s="247"/>
      <c r="E643" s="247"/>
      <c r="F643" s="247"/>
    </row>
    <row r="644" spans="1:6" x14ac:dyDescent="0.25">
      <c r="A644" s="247"/>
      <c r="B644" s="247"/>
      <c r="C644" s="247"/>
      <c r="D644" s="247"/>
      <c r="E644" s="247"/>
      <c r="F644" s="247"/>
    </row>
    <row r="645" spans="1:6" x14ac:dyDescent="0.25">
      <c r="A645" s="247"/>
      <c r="B645" s="247"/>
      <c r="C645" s="247"/>
      <c r="D645" s="247"/>
      <c r="E645" s="247"/>
      <c r="F645" s="247"/>
    </row>
    <row r="646" spans="1:6" x14ac:dyDescent="0.25">
      <c r="A646" s="247"/>
      <c r="B646" s="247"/>
      <c r="C646" s="247"/>
      <c r="D646" s="247"/>
      <c r="E646" s="247"/>
      <c r="F646" s="247"/>
    </row>
    <row r="647" spans="1:6" x14ac:dyDescent="0.25">
      <c r="A647" s="247"/>
      <c r="B647" s="247"/>
      <c r="C647" s="247"/>
      <c r="D647" s="247"/>
      <c r="E647" s="247"/>
      <c r="F647" s="247"/>
    </row>
    <row r="648" spans="1:6" x14ac:dyDescent="0.25">
      <c r="A648" s="247"/>
      <c r="B648" s="247"/>
      <c r="C648" s="247"/>
      <c r="D648" s="247"/>
      <c r="E648" s="247"/>
      <c r="F648" s="247"/>
    </row>
    <row r="649" spans="1:6" x14ac:dyDescent="0.25">
      <c r="A649" s="247"/>
      <c r="B649" s="247"/>
      <c r="C649" s="247"/>
      <c r="D649" s="247"/>
      <c r="E649" s="247"/>
      <c r="F649" s="247"/>
    </row>
    <row r="650" spans="1:6" x14ac:dyDescent="0.25">
      <c r="A650" s="247"/>
      <c r="B650" s="247"/>
      <c r="C650" s="247"/>
      <c r="D650" s="247"/>
      <c r="E650" s="247"/>
      <c r="F650" s="247"/>
    </row>
    <row r="651" spans="1:6" x14ac:dyDescent="0.25">
      <c r="A651" s="247"/>
      <c r="B651" s="247"/>
      <c r="C651" s="247"/>
      <c r="D651" s="247"/>
      <c r="E651" s="247"/>
      <c r="F651" s="247"/>
    </row>
    <row r="652" spans="1:6" x14ac:dyDescent="0.25">
      <c r="A652" s="247"/>
      <c r="B652" s="247"/>
      <c r="C652" s="247"/>
      <c r="D652" s="247"/>
      <c r="E652" s="247"/>
      <c r="F652" s="247"/>
    </row>
    <row r="653" spans="1:6" x14ac:dyDescent="0.25">
      <c r="A653" s="247"/>
      <c r="B653" s="247"/>
      <c r="C653" s="247"/>
      <c r="D653" s="247"/>
      <c r="E653" s="247"/>
      <c r="F653" s="247"/>
    </row>
    <row r="654" spans="1:6" x14ac:dyDescent="0.25">
      <c r="A654" s="247"/>
      <c r="B654" s="247"/>
      <c r="C654" s="247"/>
      <c r="D654" s="247"/>
      <c r="E654" s="247"/>
      <c r="F654" s="247"/>
    </row>
    <row r="655" spans="1:6" x14ac:dyDescent="0.25">
      <c r="A655" s="247"/>
      <c r="B655" s="247"/>
      <c r="C655" s="247"/>
      <c r="D655" s="247"/>
      <c r="E655" s="247"/>
      <c r="F655" s="247"/>
    </row>
    <row r="656" spans="1:6" x14ac:dyDescent="0.25">
      <c r="A656" s="247"/>
      <c r="B656" s="247"/>
      <c r="C656" s="247"/>
      <c r="D656" s="247"/>
      <c r="E656" s="247"/>
      <c r="F656" s="247"/>
    </row>
    <row r="657" spans="1:6" x14ac:dyDescent="0.25">
      <c r="A657" s="247"/>
      <c r="B657" s="247"/>
      <c r="C657" s="247"/>
      <c r="D657" s="247"/>
      <c r="E657" s="247"/>
      <c r="F657" s="247"/>
    </row>
    <row r="658" spans="1:6" x14ac:dyDescent="0.25">
      <c r="A658" s="247"/>
      <c r="B658" s="247"/>
      <c r="C658" s="247"/>
      <c r="D658" s="247"/>
      <c r="E658" s="247"/>
      <c r="F658" s="247"/>
    </row>
    <row r="659" spans="1:6" x14ac:dyDescent="0.25">
      <c r="A659" s="247"/>
      <c r="B659" s="247"/>
      <c r="C659" s="247"/>
      <c r="D659" s="247"/>
      <c r="E659" s="247"/>
      <c r="F659" s="247"/>
    </row>
    <row r="660" spans="1:6" x14ac:dyDescent="0.25">
      <c r="A660" s="247"/>
      <c r="B660" s="247"/>
      <c r="C660" s="247"/>
      <c r="D660" s="247"/>
      <c r="E660" s="247"/>
      <c r="F660" s="247"/>
    </row>
    <row r="661" spans="1:6" x14ac:dyDescent="0.25">
      <c r="A661" s="247"/>
      <c r="B661" s="247"/>
      <c r="C661" s="247"/>
      <c r="D661" s="247"/>
      <c r="E661" s="247"/>
      <c r="F661" s="247"/>
    </row>
    <row r="662" spans="1:6" x14ac:dyDescent="0.25">
      <c r="A662" s="247"/>
      <c r="B662" s="247"/>
      <c r="C662" s="247"/>
      <c r="D662" s="247"/>
      <c r="E662" s="247"/>
      <c r="F662" s="247"/>
    </row>
    <row r="663" spans="1:6" x14ac:dyDescent="0.25">
      <c r="A663" s="247"/>
      <c r="B663" s="247"/>
      <c r="C663" s="247"/>
      <c r="D663" s="247"/>
      <c r="E663" s="247"/>
      <c r="F663" s="247"/>
    </row>
    <row r="664" spans="1:6" x14ac:dyDescent="0.25">
      <c r="A664" s="247"/>
      <c r="B664" s="247"/>
      <c r="C664" s="247"/>
      <c r="D664" s="247"/>
      <c r="E664" s="247"/>
      <c r="F664" s="247"/>
    </row>
    <row r="665" spans="1:6" x14ac:dyDescent="0.25">
      <c r="A665" s="247"/>
      <c r="B665" s="247"/>
      <c r="C665" s="247"/>
      <c r="D665" s="247"/>
      <c r="E665" s="247"/>
      <c r="F665" s="247"/>
    </row>
    <row r="666" spans="1:6" x14ac:dyDescent="0.25">
      <c r="A666" s="247"/>
      <c r="B666" s="247"/>
      <c r="C666" s="247"/>
      <c r="D666" s="247"/>
      <c r="E666" s="247"/>
      <c r="F666" s="247"/>
    </row>
    <row r="667" spans="1:6" x14ac:dyDescent="0.25">
      <c r="A667" s="247"/>
      <c r="B667" s="247"/>
      <c r="C667" s="247"/>
      <c r="D667" s="247"/>
      <c r="E667" s="247"/>
      <c r="F667" s="247"/>
    </row>
    <row r="668" spans="1:6" x14ac:dyDescent="0.25">
      <c r="A668" s="247"/>
      <c r="B668" s="247"/>
      <c r="C668" s="247"/>
      <c r="D668" s="247"/>
      <c r="E668" s="247"/>
      <c r="F668" s="247"/>
    </row>
    <row r="669" spans="1:6" x14ac:dyDescent="0.25">
      <c r="A669" s="247"/>
      <c r="B669" s="247"/>
      <c r="C669" s="247"/>
      <c r="D669" s="247"/>
      <c r="E669" s="247"/>
      <c r="F669" s="247"/>
    </row>
    <row r="670" spans="1:6" x14ac:dyDescent="0.25">
      <c r="A670" s="247"/>
      <c r="B670" s="247"/>
      <c r="C670" s="247"/>
      <c r="D670" s="247"/>
      <c r="E670" s="247"/>
      <c r="F670" s="247"/>
    </row>
    <row r="671" spans="1:6" x14ac:dyDescent="0.25">
      <c r="A671" s="247"/>
      <c r="B671" s="247"/>
      <c r="C671" s="247"/>
      <c r="D671" s="247"/>
      <c r="E671" s="247"/>
      <c r="F671" s="247"/>
    </row>
    <row r="672" spans="1:6" x14ac:dyDescent="0.25">
      <c r="A672" s="247"/>
      <c r="B672" s="247"/>
      <c r="C672" s="247"/>
      <c r="D672" s="247"/>
      <c r="E672" s="247"/>
      <c r="F672" s="247"/>
    </row>
    <row r="673" spans="1:6" x14ac:dyDescent="0.25">
      <c r="A673" s="247"/>
      <c r="B673" s="247"/>
      <c r="C673" s="247"/>
      <c r="D673" s="247"/>
      <c r="E673" s="247"/>
      <c r="F673" s="247"/>
    </row>
    <row r="674" spans="1:6" x14ac:dyDescent="0.25">
      <c r="A674" s="247"/>
      <c r="B674" s="247"/>
      <c r="C674" s="247"/>
      <c r="D674" s="247"/>
      <c r="E674" s="247"/>
      <c r="F674" s="247"/>
    </row>
    <row r="675" spans="1:6" x14ac:dyDescent="0.25">
      <c r="A675" s="247"/>
      <c r="B675" s="247"/>
      <c r="C675" s="247"/>
      <c r="D675" s="247"/>
      <c r="E675" s="247"/>
      <c r="F675" s="247"/>
    </row>
    <row r="676" spans="1:6" x14ac:dyDescent="0.25">
      <c r="A676" s="247"/>
      <c r="B676" s="247"/>
      <c r="C676" s="247"/>
      <c r="D676" s="247"/>
      <c r="E676" s="247"/>
      <c r="F676" s="247"/>
    </row>
    <row r="677" spans="1:6" x14ac:dyDescent="0.25">
      <c r="A677" s="247"/>
      <c r="B677" s="247"/>
      <c r="C677" s="247"/>
      <c r="D677" s="247"/>
      <c r="E677" s="247"/>
      <c r="F677" s="247"/>
    </row>
    <row r="678" spans="1:6" x14ac:dyDescent="0.25">
      <c r="A678" s="247"/>
      <c r="B678" s="247"/>
      <c r="C678" s="247"/>
      <c r="D678" s="247"/>
      <c r="E678" s="247"/>
      <c r="F678" s="247"/>
    </row>
    <row r="679" spans="1:6" x14ac:dyDescent="0.25">
      <c r="A679" s="247"/>
      <c r="B679" s="247"/>
      <c r="C679" s="247"/>
      <c r="D679" s="247"/>
      <c r="E679" s="247"/>
      <c r="F679" s="247"/>
    </row>
    <row r="680" spans="1:6" x14ac:dyDescent="0.25">
      <c r="A680" s="247"/>
      <c r="B680" s="247"/>
      <c r="C680" s="247"/>
      <c r="D680" s="247"/>
      <c r="E680" s="247"/>
      <c r="F680" s="247"/>
    </row>
    <row r="681" spans="1:6" x14ac:dyDescent="0.25">
      <c r="A681" s="247"/>
      <c r="B681" s="247"/>
      <c r="C681" s="247"/>
      <c r="D681" s="247"/>
      <c r="E681" s="247"/>
      <c r="F681" s="247"/>
    </row>
    <row r="682" spans="1:6" x14ac:dyDescent="0.25">
      <c r="A682" s="247"/>
      <c r="B682" s="247"/>
      <c r="C682" s="247"/>
      <c r="D682" s="247"/>
      <c r="E682" s="247"/>
      <c r="F682" s="247"/>
    </row>
    <row r="683" spans="1:6" x14ac:dyDescent="0.25">
      <c r="A683" s="247"/>
      <c r="B683" s="247"/>
      <c r="C683" s="247"/>
      <c r="D683" s="247"/>
      <c r="E683" s="247"/>
      <c r="F683" s="247"/>
    </row>
    <row r="684" spans="1:6" x14ac:dyDescent="0.25">
      <c r="A684" s="247"/>
      <c r="B684" s="247"/>
      <c r="C684" s="247"/>
      <c r="D684" s="247"/>
      <c r="E684" s="247"/>
      <c r="F684" s="247"/>
    </row>
    <row r="685" spans="1:6" x14ac:dyDescent="0.25">
      <c r="A685" s="247"/>
      <c r="B685" s="247"/>
      <c r="C685" s="247"/>
      <c r="D685" s="247"/>
      <c r="E685" s="247"/>
      <c r="F685" s="247"/>
    </row>
    <row r="686" spans="1:6" x14ac:dyDescent="0.25">
      <c r="A686" s="247"/>
      <c r="B686" s="247"/>
      <c r="C686" s="247"/>
      <c r="D686" s="247"/>
      <c r="E686" s="247"/>
      <c r="F686" s="247"/>
    </row>
    <row r="687" spans="1:6" x14ac:dyDescent="0.25">
      <c r="A687" s="247"/>
      <c r="B687" s="247"/>
      <c r="C687" s="247"/>
      <c r="D687" s="247"/>
      <c r="E687" s="247"/>
      <c r="F687" s="247"/>
    </row>
    <row r="688" spans="1:6" x14ac:dyDescent="0.25">
      <c r="A688" s="247"/>
      <c r="B688" s="247"/>
      <c r="C688" s="247"/>
      <c r="D688" s="247"/>
      <c r="E688" s="247"/>
      <c r="F688" s="247"/>
    </row>
    <row r="689" spans="1:6" x14ac:dyDescent="0.25">
      <c r="A689" s="247"/>
      <c r="B689" s="247"/>
      <c r="C689" s="247"/>
      <c r="D689" s="247"/>
      <c r="E689" s="247"/>
      <c r="F689" s="247"/>
    </row>
    <row r="690" spans="1:6" x14ac:dyDescent="0.25">
      <c r="A690" s="247"/>
      <c r="B690" s="247"/>
      <c r="C690" s="247"/>
      <c r="D690" s="247"/>
      <c r="E690" s="247"/>
      <c r="F690" s="247"/>
    </row>
    <row r="691" spans="1:6" x14ac:dyDescent="0.25">
      <c r="A691" s="247"/>
      <c r="B691" s="247"/>
      <c r="C691" s="247"/>
      <c r="D691" s="247"/>
      <c r="E691" s="247"/>
      <c r="F691" s="247"/>
    </row>
    <row r="692" spans="1:6" x14ac:dyDescent="0.25">
      <c r="A692" s="247"/>
      <c r="B692" s="247"/>
      <c r="C692" s="247"/>
      <c r="D692" s="247"/>
      <c r="E692" s="247"/>
      <c r="F692" s="247"/>
    </row>
    <row r="693" spans="1:6" x14ac:dyDescent="0.25">
      <c r="A693" s="247"/>
      <c r="B693" s="247"/>
      <c r="C693" s="247"/>
      <c r="D693" s="247"/>
      <c r="E693" s="247"/>
      <c r="F693" s="247"/>
    </row>
    <row r="694" spans="1:6" x14ac:dyDescent="0.25">
      <c r="A694" s="247"/>
      <c r="B694" s="247"/>
      <c r="C694" s="247"/>
      <c r="D694" s="247"/>
      <c r="E694" s="247"/>
      <c r="F694" s="247"/>
    </row>
    <row r="695" spans="1:6" x14ac:dyDescent="0.25">
      <c r="A695" s="247"/>
      <c r="B695" s="247"/>
      <c r="C695" s="247"/>
      <c r="D695" s="247"/>
      <c r="E695" s="247"/>
      <c r="F695" s="247"/>
    </row>
    <row r="696" spans="1:6" x14ac:dyDescent="0.25">
      <c r="A696" s="247"/>
      <c r="B696" s="247"/>
      <c r="C696" s="247"/>
      <c r="D696" s="247"/>
      <c r="E696" s="247"/>
      <c r="F696" s="247"/>
    </row>
    <row r="697" spans="1:6" x14ac:dyDescent="0.25">
      <c r="A697" s="247"/>
      <c r="B697" s="247"/>
      <c r="C697" s="247"/>
      <c r="D697" s="247"/>
      <c r="E697" s="247"/>
      <c r="F697" s="247"/>
    </row>
    <row r="698" spans="1:6" x14ac:dyDescent="0.25">
      <c r="A698" s="247"/>
      <c r="B698" s="247"/>
      <c r="C698" s="247"/>
      <c r="D698" s="247"/>
      <c r="E698" s="247"/>
      <c r="F698" s="247"/>
    </row>
    <row r="699" spans="1:6" x14ac:dyDescent="0.25">
      <c r="A699" s="247"/>
      <c r="B699" s="247"/>
      <c r="C699" s="247"/>
      <c r="D699" s="247"/>
      <c r="E699" s="247"/>
      <c r="F699" s="247"/>
    </row>
    <row r="700" spans="1:6" x14ac:dyDescent="0.25">
      <c r="A700" s="247"/>
      <c r="B700" s="247"/>
      <c r="C700" s="247"/>
      <c r="D700" s="247"/>
      <c r="E700" s="247"/>
      <c r="F700" s="247"/>
    </row>
    <row r="701" spans="1:6" x14ac:dyDescent="0.25">
      <c r="A701" s="247"/>
      <c r="B701" s="247"/>
      <c r="C701" s="247"/>
      <c r="D701" s="247"/>
      <c r="E701" s="247"/>
      <c r="F701" s="247"/>
    </row>
    <row r="702" spans="1:6" x14ac:dyDescent="0.25">
      <c r="A702" s="247"/>
      <c r="B702" s="247"/>
      <c r="C702" s="247"/>
      <c r="D702" s="247"/>
      <c r="E702" s="247"/>
      <c r="F702" s="247"/>
    </row>
    <row r="703" spans="1:6" x14ac:dyDescent="0.25">
      <c r="A703" s="247"/>
      <c r="B703" s="247"/>
      <c r="C703" s="247"/>
      <c r="D703" s="247"/>
      <c r="E703" s="247"/>
      <c r="F703" s="247"/>
    </row>
    <row r="704" spans="1:6" x14ac:dyDescent="0.25">
      <c r="A704" s="247"/>
      <c r="B704" s="247"/>
      <c r="C704" s="247"/>
      <c r="D704" s="247"/>
      <c r="E704" s="247"/>
      <c r="F704" s="247"/>
    </row>
    <row r="705" spans="1:6" x14ac:dyDescent="0.25">
      <c r="A705" s="247"/>
      <c r="B705" s="247"/>
      <c r="C705" s="247"/>
      <c r="D705" s="247"/>
      <c r="E705" s="247"/>
      <c r="F705" s="247"/>
    </row>
    <row r="706" spans="1:6" x14ac:dyDescent="0.25">
      <c r="A706" s="247"/>
      <c r="B706" s="247"/>
      <c r="C706" s="247"/>
      <c r="D706" s="247"/>
      <c r="E706" s="247"/>
      <c r="F706" s="247"/>
    </row>
    <row r="707" spans="1:6" x14ac:dyDescent="0.25">
      <c r="A707" s="247"/>
      <c r="B707" s="247"/>
      <c r="C707" s="247"/>
      <c r="D707" s="247"/>
      <c r="E707" s="247"/>
      <c r="F707" s="247"/>
    </row>
    <row r="708" spans="1:6" x14ac:dyDescent="0.25">
      <c r="A708" s="247"/>
      <c r="B708" s="247"/>
      <c r="C708" s="247"/>
      <c r="D708" s="247"/>
      <c r="E708" s="247"/>
      <c r="F708" s="247"/>
    </row>
    <row r="709" spans="1:6" x14ac:dyDescent="0.25">
      <c r="A709" s="247"/>
      <c r="B709" s="247"/>
      <c r="C709" s="247"/>
      <c r="D709" s="247"/>
      <c r="E709" s="247"/>
      <c r="F709" s="247"/>
    </row>
    <row r="710" spans="1:6" x14ac:dyDescent="0.25">
      <c r="A710" s="247"/>
      <c r="B710" s="247"/>
      <c r="C710" s="247"/>
      <c r="D710" s="247"/>
      <c r="E710" s="247"/>
      <c r="F710" s="247"/>
    </row>
    <row r="711" spans="1:6" x14ac:dyDescent="0.25">
      <c r="A711" s="247"/>
      <c r="B711" s="247"/>
      <c r="C711" s="247"/>
      <c r="D711" s="247"/>
      <c r="E711" s="247"/>
      <c r="F711" s="247"/>
    </row>
    <row r="712" spans="1:6" x14ac:dyDescent="0.25">
      <c r="A712" s="247"/>
      <c r="B712" s="247"/>
      <c r="C712" s="247"/>
      <c r="D712" s="247"/>
      <c r="E712" s="247"/>
      <c r="F712" s="247"/>
    </row>
    <row r="713" spans="1:6" x14ac:dyDescent="0.25">
      <c r="A713" s="247"/>
      <c r="B713" s="247"/>
      <c r="C713" s="247"/>
      <c r="D713" s="247"/>
      <c r="E713" s="247"/>
      <c r="F713" s="247"/>
    </row>
    <row r="714" spans="1:6" x14ac:dyDescent="0.25">
      <c r="A714" s="247"/>
      <c r="B714" s="247"/>
      <c r="C714" s="247"/>
      <c r="D714" s="247"/>
      <c r="E714" s="247"/>
      <c r="F714" s="247"/>
    </row>
    <row r="715" spans="1:6" x14ac:dyDescent="0.25">
      <c r="A715" s="247"/>
      <c r="B715" s="247"/>
      <c r="C715" s="247"/>
      <c r="D715" s="247"/>
      <c r="E715" s="247"/>
      <c r="F715" s="247"/>
    </row>
    <row r="716" spans="1:6" x14ac:dyDescent="0.25">
      <c r="A716" s="247"/>
      <c r="B716" s="247"/>
      <c r="C716" s="247"/>
      <c r="D716" s="247"/>
      <c r="E716" s="247"/>
      <c r="F716" s="247"/>
    </row>
    <row r="717" spans="1:6" x14ac:dyDescent="0.25">
      <c r="A717" s="247"/>
      <c r="B717" s="247"/>
      <c r="C717" s="247"/>
      <c r="D717" s="247"/>
      <c r="E717" s="247"/>
      <c r="F717" s="247"/>
    </row>
    <row r="718" spans="1:6" x14ac:dyDescent="0.25">
      <c r="A718" s="247"/>
      <c r="B718" s="247"/>
      <c r="C718" s="247"/>
      <c r="D718" s="247"/>
      <c r="E718" s="247"/>
      <c r="F718" s="247"/>
    </row>
    <row r="719" spans="1:6" x14ac:dyDescent="0.25">
      <c r="A719" s="247"/>
      <c r="B719" s="247"/>
      <c r="C719" s="247"/>
      <c r="D719" s="247"/>
      <c r="E719" s="247"/>
      <c r="F719" s="247"/>
    </row>
    <row r="720" spans="1:6" x14ac:dyDescent="0.25">
      <c r="A720" s="247"/>
      <c r="B720" s="247"/>
      <c r="C720" s="247"/>
      <c r="D720" s="247"/>
      <c r="E720" s="247"/>
      <c r="F720" s="247"/>
    </row>
    <row r="721" spans="1:6" x14ac:dyDescent="0.25">
      <c r="A721" s="247"/>
      <c r="B721" s="247"/>
      <c r="C721" s="247"/>
      <c r="D721" s="247"/>
      <c r="E721" s="247"/>
      <c r="F721" s="247"/>
    </row>
    <row r="722" spans="1:6" x14ac:dyDescent="0.25">
      <c r="A722" s="247"/>
      <c r="B722" s="247"/>
      <c r="C722" s="247"/>
      <c r="D722" s="247"/>
      <c r="E722" s="247"/>
      <c r="F722" s="247"/>
    </row>
    <row r="723" spans="1:6" x14ac:dyDescent="0.25">
      <c r="A723" s="247"/>
      <c r="B723" s="247"/>
      <c r="C723" s="247"/>
      <c r="D723" s="247"/>
      <c r="E723" s="247"/>
      <c r="F723" s="247"/>
    </row>
    <row r="724" spans="1:6" x14ac:dyDescent="0.25">
      <c r="A724" s="247"/>
      <c r="B724" s="247"/>
      <c r="C724" s="247"/>
      <c r="D724" s="247"/>
      <c r="E724" s="247"/>
      <c r="F724" s="247"/>
    </row>
    <row r="725" spans="1:6" x14ac:dyDescent="0.25">
      <c r="A725" s="247"/>
      <c r="B725" s="247"/>
      <c r="C725" s="247"/>
      <c r="D725" s="247"/>
      <c r="E725" s="247"/>
      <c r="F725" s="247"/>
    </row>
    <row r="726" spans="1:6" x14ac:dyDescent="0.25">
      <c r="A726" s="247"/>
      <c r="B726" s="247"/>
      <c r="C726" s="247"/>
      <c r="D726" s="247"/>
      <c r="E726" s="247"/>
      <c r="F726" s="247"/>
    </row>
    <row r="727" spans="1:6" x14ac:dyDescent="0.25">
      <c r="A727" s="247"/>
      <c r="B727" s="247"/>
      <c r="C727" s="247"/>
      <c r="D727" s="247"/>
      <c r="E727" s="247"/>
      <c r="F727" s="247"/>
    </row>
    <row r="728" spans="1:6" x14ac:dyDescent="0.25">
      <c r="A728" s="247"/>
      <c r="B728" s="247"/>
      <c r="C728" s="247"/>
      <c r="D728" s="247"/>
      <c r="E728" s="247"/>
      <c r="F728" s="247"/>
    </row>
    <row r="729" spans="1:6" x14ac:dyDescent="0.25">
      <c r="A729" s="247"/>
      <c r="B729" s="247"/>
      <c r="C729" s="247"/>
      <c r="D729" s="247"/>
      <c r="E729" s="247"/>
      <c r="F729" s="247"/>
    </row>
    <row r="730" spans="1:6" x14ac:dyDescent="0.25">
      <c r="A730" s="247"/>
      <c r="B730" s="247"/>
      <c r="C730" s="247"/>
      <c r="D730" s="247"/>
      <c r="E730" s="247"/>
      <c r="F730" s="247"/>
    </row>
    <row r="731" spans="1:6" x14ac:dyDescent="0.25">
      <c r="A731" s="247"/>
      <c r="B731" s="247"/>
      <c r="C731" s="247"/>
      <c r="D731" s="247"/>
      <c r="E731" s="247"/>
      <c r="F731" s="247"/>
    </row>
    <row r="732" spans="1:6" x14ac:dyDescent="0.25">
      <c r="A732" s="247"/>
      <c r="B732" s="247"/>
      <c r="C732" s="247"/>
      <c r="D732" s="247"/>
      <c r="E732" s="247"/>
      <c r="F732" s="247"/>
    </row>
    <row r="733" spans="1:6" x14ac:dyDescent="0.25">
      <c r="A733" s="247"/>
      <c r="B733" s="247"/>
      <c r="C733" s="247"/>
      <c r="D733" s="247"/>
      <c r="E733" s="247"/>
      <c r="F733" s="247"/>
    </row>
    <row r="734" spans="1:6" x14ac:dyDescent="0.25">
      <c r="A734" s="247"/>
      <c r="B734" s="247"/>
      <c r="C734" s="247"/>
      <c r="D734" s="247"/>
      <c r="E734" s="247"/>
      <c r="F734" s="247"/>
    </row>
    <row r="735" spans="1:6" x14ac:dyDescent="0.25">
      <c r="A735" s="247"/>
      <c r="B735" s="247"/>
      <c r="C735" s="247"/>
      <c r="D735" s="247"/>
      <c r="E735" s="247"/>
      <c r="F735" s="247"/>
    </row>
    <row r="736" spans="1:6" x14ac:dyDescent="0.25">
      <c r="A736" s="247"/>
      <c r="B736" s="247"/>
      <c r="C736" s="247"/>
      <c r="D736" s="247"/>
      <c r="E736" s="247"/>
      <c r="F736" s="247"/>
    </row>
    <row r="737" spans="1:6" x14ac:dyDescent="0.25">
      <c r="A737" s="247"/>
      <c r="B737" s="247"/>
      <c r="C737" s="247"/>
      <c r="D737" s="247"/>
      <c r="E737" s="247"/>
      <c r="F737" s="247"/>
    </row>
    <row r="738" spans="1:6" x14ac:dyDescent="0.25">
      <c r="A738" s="247"/>
      <c r="B738" s="247"/>
      <c r="C738" s="247"/>
      <c r="D738" s="247"/>
      <c r="E738" s="247"/>
      <c r="F738" s="247"/>
    </row>
    <row r="739" spans="1:6" x14ac:dyDescent="0.25">
      <c r="A739" s="247"/>
      <c r="B739" s="247"/>
      <c r="C739" s="247"/>
      <c r="D739" s="247"/>
      <c r="E739" s="247"/>
      <c r="F739" s="247"/>
    </row>
    <row r="740" spans="1:6" x14ac:dyDescent="0.25">
      <c r="A740" s="247"/>
      <c r="B740" s="247"/>
      <c r="C740" s="247"/>
      <c r="D740" s="247"/>
      <c r="E740" s="247"/>
      <c r="F740" s="247"/>
    </row>
    <row r="741" spans="1:6" x14ac:dyDescent="0.25">
      <c r="A741" s="247"/>
      <c r="B741" s="247"/>
      <c r="C741" s="247"/>
      <c r="D741" s="247"/>
      <c r="E741" s="247"/>
      <c r="F741" s="247"/>
    </row>
    <row r="742" spans="1:6" x14ac:dyDescent="0.25">
      <c r="A742" s="247"/>
      <c r="B742" s="247"/>
      <c r="C742" s="247"/>
      <c r="D742" s="247"/>
      <c r="E742" s="247"/>
      <c r="F742" s="247"/>
    </row>
    <row r="743" spans="1:6" x14ac:dyDescent="0.25">
      <c r="A743" s="247"/>
      <c r="B743" s="247"/>
      <c r="C743" s="247"/>
      <c r="D743" s="247"/>
      <c r="E743" s="247"/>
      <c r="F743" s="247"/>
    </row>
    <row r="744" spans="1:6" x14ac:dyDescent="0.25">
      <c r="A744" s="247"/>
      <c r="B744" s="247"/>
      <c r="C744" s="247"/>
      <c r="D744" s="247"/>
      <c r="E744" s="247"/>
      <c r="F744" s="247"/>
    </row>
    <row r="745" spans="1:6" x14ac:dyDescent="0.25">
      <c r="A745" s="247"/>
      <c r="B745" s="247"/>
      <c r="C745" s="247"/>
      <c r="D745" s="247"/>
      <c r="E745" s="247"/>
      <c r="F745" s="247"/>
    </row>
    <row r="746" spans="1:6" x14ac:dyDescent="0.25">
      <c r="A746" s="247"/>
      <c r="B746" s="247"/>
      <c r="C746" s="247"/>
      <c r="D746" s="247"/>
      <c r="E746" s="247"/>
      <c r="F746" s="247"/>
    </row>
    <row r="747" spans="1:6" x14ac:dyDescent="0.25">
      <c r="A747" s="247"/>
      <c r="B747" s="247"/>
      <c r="C747" s="247"/>
      <c r="D747" s="247"/>
      <c r="E747" s="247"/>
      <c r="F747" s="247"/>
    </row>
    <row r="748" spans="1:6" x14ac:dyDescent="0.25">
      <c r="A748" s="247"/>
      <c r="B748" s="247"/>
      <c r="C748" s="247"/>
      <c r="D748" s="247"/>
      <c r="E748" s="247"/>
      <c r="F748" s="247"/>
    </row>
    <row r="749" spans="1:6" x14ac:dyDescent="0.25">
      <c r="A749" s="247"/>
      <c r="B749" s="247"/>
      <c r="C749" s="247"/>
      <c r="D749" s="247"/>
      <c r="E749" s="247"/>
      <c r="F749" s="247"/>
    </row>
    <row r="750" spans="1:6" x14ac:dyDescent="0.25">
      <c r="A750" s="247"/>
      <c r="B750" s="247"/>
      <c r="C750" s="247"/>
      <c r="D750" s="247"/>
      <c r="E750" s="247"/>
      <c r="F750" s="247"/>
    </row>
    <row r="751" spans="1:6" x14ac:dyDescent="0.25">
      <c r="A751" s="247"/>
      <c r="B751" s="247"/>
      <c r="C751" s="247"/>
      <c r="D751" s="247"/>
      <c r="E751" s="247"/>
      <c r="F751" s="247"/>
    </row>
    <row r="752" spans="1:6" x14ac:dyDescent="0.25">
      <c r="A752" s="247"/>
      <c r="B752" s="247"/>
      <c r="C752" s="247"/>
      <c r="D752" s="247"/>
      <c r="E752" s="247"/>
      <c r="F752" s="247"/>
    </row>
    <row r="753" spans="1:6" x14ac:dyDescent="0.25">
      <c r="A753" s="247"/>
      <c r="B753" s="247"/>
      <c r="C753" s="247"/>
      <c r="D753" s="247"/>
      <c r="E753" s="247"/>
      <c r="F753" s="247"/>
    </row>
    <row r="754" spans="1:6" x14ac:dyDescent="0.25">
      <c r="A754" s="247"/>
      <c r="B754" s="247"/>
      <c r="C754" s="247"/>
      <c r="D754" s="247"/>
      <c r="E754" s="247"/>
      <c r="F754" s="247"/>
    </row>
    <row r="755" spans="1:6" x14ac:dyDescent="0.25">
      <c r="A755" s="247"/>
      <c r="B755" s="247"/>
      <c r="C755" s="247"/>
      <c r="D755" s="247"/>
      <c r="E755" s="247"/>
      <c r="F755" s="247"/>
    </row>
    <row r="756" spans="1:6" x14ac:dyDescent="0.25">
      <c r="A756" s="247"/>
      <c r="B756" s="247"/>
      <c r="C756" s="247"/>
      <c r="D756" s="247"/>
      <c r="E756" s="247"/>
      <c r="F756" s="247"/>
    </row>
    <row r="757" spans="1:6" x14ac:dyDescent="0.25">
      <c r="A757" s="247"/>
      <c r="B757" s="247"/>
      <c r="C757" s="247"/>
      <c r="D757" s="247"/>
      <c r="E757" s="247"/>
      <c r="F757" s="247"/>
    </row>
    <row r="758" spans="1:6" x14ac:dyDescent="0.25">
      <c r="A758" s="247"/>
      <c r="B758" s="247"/>
      <c r="C758" s="247"/>
      <c r="D758" s="247"/>
      <c r="E758" s="247"/>
      <c r="F758" s="247"/>
    </row>
    <row r="759" spans="1:6" x14ac:dyDescent="0.25">
      <c r="A759" s="247"/>
      <c r="B759" s="247"/>
      <c r="C759" s="247"/>
      <c r="D759" s="247"/>
      <c r="E759" s="247"/>
      <c r="F759" s="247"/>
    </row>
    <row r="760" spans="1:6" x14ac:dyDescent="0.25">
      <c r="A760" s="247"/>
      <c r="B760" s="247"/>
      <c r="C760" s="247"/>
      <c r="D760" s="247"/>
      <c r="E760" s="247"/>
      <c r="F760" s="247"/>
    </row>
    <row r="761" spans="1:6" x14ac:dyDescent="0.25">
      <c r="A761" s="247"/>
      <c r="B761" s="247"/>
      <c r="C761" s="247"/>
      <c r="D761" s="247"/>
      <c r="E761" s="247"/>
      <c r="F761" s="247"/>
    </row>
    <row r="762" spans="1:6" x14ac:dyDescent="0.25">
      <c r="A762" s="247"/>
      <c r="B762" s="247"/>
      <c r="C762" s="247"/>
      <c r="D762" s="247"/>
      <c r="E762" s="247"/>
      <c r="F762" s="247"/>
    </row>
    <row r="763" spans="1:6" x14ac:dyDescent="0.25">
      <c r="A763" s="247"/>
      <c r="B763" s="247"/>
      <c r="C763" s="247"/>
      <c r="D763" s="247"/>
      <c r="E763" s="247"/>
      <c r="F763" s="247"/>
    </row>
    <row r="764" spans="1:6" x14ac:dyDescent="0.25">
      <c r="A764" s="247"/>
      <c r="B764" s="247"/>
      <c r="C764" s="247"/>
      <c r="D764" s="247"/>
      <c r="E764" s="247"/>
      <c r="F764" s="247"/>
    </row>
    <row r="765" spans="1:6" x14ac:dyDescent="0.25">
      <c r="A765" s="247"/>
      <c r="B765" s="247"/>
      <c r="C765" s="247"/>
      <c r="D765" s="247"/>
      <c r="E765" s="247"/>
      <c r="F765" s="247"/>
    </row>
    <row r="766" spans="1:6" x14ac:dyDescent="0.25">
      <c r="A766" s="247"/>
      <c r="B766" s="247"/>
      <c r="C766" s="247"/>
      <c r="D766" s="247"/>
      <c r="E766" s="247"/>
      <c r="F766" s="247"/>
    </row>
    <row r="767" spans="1:6" x14ac:dyDescent="0.25">
      <c r="A767" s="247"/>
      <c r="B767" s="247"/>
      <c r="C767" s="247"/>
      <c r="D767" s="247"/>
      <c r="E767" s="247"/>
      <c r="F767" s="247"/>
    </row>
    <row r="768" spans="1:6" x14ac:dyDescent="0.25">
      <c r="A768" s="247"/>
      <c r="B768" s="247"/>
      <c r="C768" s="247"/>
      <c r="D768" s="247"/>
      <c r="E768" s="247"/>
      <c r="F768" s="247"/>
    </row>
    <row r="769" spans="1:6" x14ac:dyDescent="0.25">
      <c r="A769" s="247"/>
      <c r="B769" s="247"/>
      <c r="C769" s="247"/>
      <c r="D769" s="247"/>
      <c r="E769" s="247"/>
      <c r="F769" s="247"/>
    </row>
    <row r="770" spans="1:6" x14ac:dyDescent="0.25">
      <c r="A770" s="247"/>
      <c r="B770" s="247"/>
      <c r="C770" s="247"/>
      <c r="D770" s="247"/>
      <c r="E770" s="247"/>
      <c r="F770" s="247"/>
    </row>
    <row r="771" spans="1:6" x14ac:dyDescent="0.25">
      <c r="A771" s="247"/>
      <c r="B771" s="247"/>
      <c r="C771" s="247"/>
      <c r="D771" s="247"/>
      <c r="E771" s="247"/>
      <c r="F771" s="247"/>
    </row>
    <row r="772" spans="1:6" x14ac:dyDescent="0.25">
      <c r="A772" s="247"/>
      <c r="B772" s="247"/>
      <c r="C772" s="247"/>
      <c r="D772" s="247"/>
      <c r="E772" s="247"/>
      <c r="F772" s="247"/>
    </row>
    <row r="773" spans="1:6" x14ac:dyDescent="0.25">
      <c r="A773" s="247"/>
      <c r="B773" s="247"/>
      <c r="C773" s="247"/>
      <c r="D773" s="247"/>
      <c r="E773" s="247"/>
      <c r="F773" s="247"/>
    </row>
    <row r="774" spans="1:6" x14ac:dyDescent="0.25">
      <c r="A774" s="247"/>
      <c r="B774" s="247"/>
      <c r="C774" s="247"/>
      <c r="D774" s="247"/>
      <c r="E774" s="247"/>
      <c r="F774" s="247"/>
    </row>
    <row r="775" spans="1:6" x14ac:dyDescent="0.25">
      <c r="A775" s="247"/>
      <c r="B775" s="247"/>
      <c r="C775" s="247"/>
      <c r="D775" s="247"/>
      <c r="E775" s="247"/>
      <c r="F775" s="247"/>
    </row>
    <row r="776" spans="1:6" x14ac:dyDescent="0.25">
      <c r="A776" s="247"/>
      <c r="B776" s="247"/>
      <c r="C776" s="247"/>
      <c r="D776" s="247"/>
      <c r="E776" s="247"/>
      <c r="F776" s="247"/>
    </row>
    <row r="777" spans="1:6" x14ac:dyDescent="0.25">
      <c r="A777" s="247"/>
      <c r="B777" s="247"/>
      <c r="C777" s="247"/>
      <c r="D777" s="247"/>
      <c r="E777" s="247"/>
      <c r="F777" s="247"/>
    </row>
    <row r="778" spans="1:6" x14ac:dyDescent="0.25">
      <c r="A778" s="247"/>
      <c r="B778" s="247"/>
      <c r="C778" s="247"/>
      <c r="D778" s="247"/>
      <c r="E778" s="247"/>
      <c r="F778" s="247"/>
    </row>
    <row r="779" spans="1:6" x14ac:dyDescent="0.25">
      <c r="A779" s="247"/>
      <c r="B779" s="247"/>
      <c r="C779" s="247"/>
      <c r="D779" s="247"/>
      <c r="E779" s="247"/>
      <c r="F779" s="247"/>
    </row>
    <row r="780" spans="1:6" x14ac:dyDescent="0.25">
      <c r="A780" s="247"/>
      <c r="B780" s="247"/>
      <c r="C780" s="247"/>
      <c r="D780" s="247"/>
      <c r="E780" s="247"/>
      <c r="F780" s="247"/>
    </row>
    <row r="781" spans="1:6" x14ac:dyDescent="0.25">
      <c r="A781" s="247"/>
      <c r="B781" s="247"/>
      <c r="C781" s="247"/>
      <c r="D781" s="247"/>
      <c r="E781" s="247"/>
      <c r="F781" s="247"/>
    </row>
    <row r="782" spans="1:6" x14ac:dyDescent="0.25">
      <c r="A782" s="247"/>
      <c r="B782" s="247"/>
      <c r="C782" s="247"/>
      <c r="D782" s="247"/>
      <c r="E782" s="247"/>
      <c r="F782" s="247"/>
    </row>
    <row r="783" spans="1:6" x14ac:dyDescent="0.25">
      <c r="A783" s="247"/>
      <c r="B783" s="247"/>
      <c r="C783" s="247"/>
      <c r="D783" s="247"/>
      <c r="E783" s="247"/>
      <c r="F783" s="247"/>
    </row>
    <row r="784" spans="1:6" x14ac:dyDescent="0.25">
      <c r="A784" s="247"/>
      <c r="B784" s="247"/>
      <c r="C784" s="247"/>
      <c r="D784" s="247"/>
      <c r="E784" s="247"/>
      <c r="F784" s="247"/>
    </row>
    <row r="785" spans="1:6" x14ac:dyDescent="0.25">
      <c r="A785" s="247"/>
      <c r="B785" s="247"/>
      <c r="C785" s="247"/>
      <c r="D785" s="247"/>
      <c r="E785" s="247"/>
      <c r="F785" s="247"/>
    </row>
    <row r="786" spans="1:6" x14ac:dyDescent="0.25">
      <c r="A786" s="247"/>
      <c r="B786" s="247"/>
      <c r="C786" s="247"/>
      <c r="D786" s="247"/>
      <c r="E786" s="247"/>
      <c r="F786" s="247"/>
    </row>
    <row r="787" spans="1:6" x14ac:dyDescent="0.25">
      <c r="A787" s="247"/>
      <c r="B787" s="247"/>
      <c r="C787" s="247"/>
      <c r="D787" s="247"/>
      <c r="E787" s="247"/>
      <c r="F787" s="247"/>
    </row>
    <row r="788" spans="1:6" x14ac:dyDescent="0.25">
      <c r="A788" s="247"/>
      <c r="B788" s="247"/>
      <c r="C788" s="247"/>
      <c r="D788" s="247"/>
      <c r="E788" s="247"/>
      <c r="F788" s="247"/>
    </row>
    <row r="789" spans="1:6" x14ac:dyDescent="0.25">
      <c r="A789" s="247"/>
      <c r="B789" s="247"/>
      <c r="C789" s="247"/>
      <c r="D789" s="247"/>
      <c r="E789" s="247"/>
      <c r="F789" s="247"/>
    </row>
    <row r="790" spans="1:6" x14ac:dyDescent="0.25">
      <c r="A790" s="247"/>
      <c r="B790" s="247"/>
      <c r="C790" s="247"/>
      <c r="D790" s="247"/>
      <c r="E790" s="247"/>
      <c r="F790" s="247"/>
    </row>
    <row r="791" spans="1:6" x14ac:dyDescent="0.25">
      <c r="A791" s="247"/>
      <c r="B791" s="247"/>
      <c r="C791" s="247"/>
      <c r="D791" s="247"/>
      <c r="E791" s="247"/>
      <c r="F791" s="247"/>
    </row>
    <row r="792" spans="1:6" x14ac:dyDescent="0.25">
      <c r="A792" s="247"/>
      <c r="B792" s="247"/>
      <c r="C792" s="247"/>
      <c r="D792" s="247"/>
      <c r="E792" s="247"/>
      <c r="F792" s="247"/>
    </row>
    <row r="793" spans="1:6" x14ac:dyDescent="0.25">
      <c r="A793" s="247"/>
      <c r="B793" s="247"/>
      <c r="C793" s="247"/>
      <c r="D793" s="247"/>
      <c r="E793" s="247"/>
      <c r="F793" s="247"/>
    </row>
    <row r="794" spans="1:6" x14ac:dyDescent="0.25">
      <c r="A794" s="247"/>
      <c r="B794" s="247"/>
      <c r="C794" s="247"/>
      <c r="D794" s="247"/>
      <c r="E794" s="247"/>
      <c r="F794" s="247"/>
    </row>
    <row r="795" spans="1:6" x14ac:dyDescent="0.25">
      <c r="A795" s="247"/>
      <c r="B795" s="247"/>
      <c r="C795" s="247"/>
      <c r="D795" s="247"/>
      <c r="E795" s="247"/>
      <c r="F795" s="247"/>
    </row>
    <row r="796" spans="1:6" x14ac:dyDescent="0.25">
      <c r="A796" s="247"/>
      <c r="B796" s="247"/>
      <c r="C796" s="247"/>
      <c r="D796" s="247"/>
      <c r="E796" s="247"/>
      <c r="F796" s="247"/>
    </row>
    <row r="797" spans="1:6" x14ac:dyDescent="0.25">
      <c r="A797" s="247"/>
      <c r="B797" s="247"/>
      <c r="C797" s="247"/>
      <c r="D797" s="247"/>
      <c r="E797" s="247"/>
      <c r="F797" s="247"/>
    </row>
    <row r="798" spans="1:6" x14ac:dyDescent="0.25">
      <c r="A798" s="247"/>
      <c r="B798" s="247"/>
      <c r="C798" s="247"/>
      <c r="D798" s="247"/>
      <c r="E798" s="247"/>
      <c r="F798" s="247"/>
    </row>
    <row r="799" spans="1:6" x14ac:dyDescent="0.25">
      <c r="A799" s="247"/>
      <c r="B799" s="247"/>
      <c r="C799" s="247"/>
      <c r="D799" s="247"/>
      <c r="E799" s="247"/>
      <c r="F799" s="247"/>
    </row>
    <row r="800" spans="1:6" x14ac:dyDescent="0.25">
      <c r="A800" s="247"/>
      <c r="B800" s="247"/>
      <c r="C800" s="247"/>
      <c r="D800" s="247"/>
      <c r="E800" s="247"/>
      <c r="F800" s="247"/>
    </row>
    <row r="801" spans="1:6" x14ac:dyDescent="0.25">
      <c r="A801" s="247"/>
      <c r="B801" s="247"/>
      <c r="C801" s="247"/>
      <c r="D801" s="247"/>
      <c r="E801" s="247"/>
      <c r="F801" s="247"/>
    </row>
    <row r="802" spans="1:6" x14ac:dyDescent="0.25">
      <c r="A802" s="247"/>
      <c r="B802" s="247"/>
      <c r="C802" s="247"/>
      <c r="D802" s="247"/>
      <c r="E802" s="247"/>
      <c r="F802" s="247"/>
    </row>
    <row r="803" spans="1:6" x14ac:dyDescent="0.25">
      <c r="A803" s="247"/>
      <c r="B803" s="247"/>
      <c r="C803" s="247"/>
      <c r="D803" s="247"/>
      <c r="E803" s="247"/>
      <c r="F803" s="247"/>
    </row>
    <row r="804" spans="1:6" x14ac:dyDescent="0.25">
      <c r="A804" s="247"/>
      <c r="B804" s="247"/>
      <c r="C804" s="247"/>
      <c r="D804" s="247"/>
      <c r="E804" s="247"/>
      <c r="F804" s="247"/>
    </row>
    <row r="805" spans="1:6" x14ac:dyDescent="0.25">
      <c r="A805" s="247"/>
      <c r="B805" s="247"/>
      <c r="C805" s="247"/>
      <c r="D805" s="247"/>
      <c r="E805" s="247"/>
      <c r="F805" s="247"/>
    </row>
    <row r="806" spans="1:6" x14ac:dyDescent="0.25">
      <c r="A806" s="247"/>
      <c r="B806" s="247"/>
      <c r="C806" s="247"/>
      <c r="D806" s="247"/>
      <c r="E806" s="247"/>
      <c r="F806" s="247"/>
    </row>
    <row r="807" spans="1:6" x14ac:dyDescent="0.25">
      <c r="A807" s="247"/>
      <c r="B807" s="247"/>
      <c r="C807" s="247"/>
      <c r="D807" s="247"/>
      <c r="E807" s="247"/>
      <c r="F807" s="247"/>
    </row>
    <row r="808" spans="1:6" x14ac:dyDescent="0.25">
      <c r="A808" s="247"/>
      <c r="B808" s="247"/>
      <c r="C808" s="247"/>
      <c r="D808" s="247"/>
      <c r="E808" s="247"/>
      <c r="F808" s="247"/>
    </row>
    <row r="809" spans="1:6" x14ac:dyDescent="0.25">
      <c r="A809" s="247"/>
      <c r="B809" s="247"/>
      <c r="C809" s="247"/>
      <c r="D809" s="247"/>
      <c r="E809" s="247"/>
      <c r="F809" s="247"/>
    </row>
    <row r="810" spans="1:6" x14ac:dyDescent="0.25">
      <c r="A810" s="247"/>
      <c r="B810" s="247"/>
      <c r="C810" s="247"/>
      <c r="D810" s="247"/>
      <c r="E810" s="247"/>
      <c r="F810" s="247"/>
    </row>
    <row r="811" spans="1:6" x14ac:dyDescent="0.25">
      <c r="A811" s="247"/>
      <c r="B811" s="247"/>
      <c r="C811" s="247"/>
      <c r="D811" s="247"/>
      <c r="E811" s="247"/>
      <c r="F811" s="247"/>
    </row>
    <row r="812" spans="1:6" x14ac:dyDescent="0.25">
      <c r="A812" s="247"/>
      <c r="B812" s="247"/>
      <c r="C812" s="247"/>
      <c r="D812" s="247"/>
      <c r="E812" s="247"/>
      <c r="F812" s="247"/>
    </row>
    <row r="813" spans="1:6" x14ac:dyDescent="0.25">
      <c r="A813" s="247"/>
      <c r="B813" s="247"/>
      <c r="C813" s="247"/>
      <c r="D813" s="247"/>
      <c r="E813" s="247"/>
      <c r="F813" s="247"/>
    </row>
    <row r="814" spans="1:6" x14ac:dyDescent="0.25">
      <c r="A814" s="247"/>
      <c r="B814" s="247"/>
      <c r="C814" s="247"/>
      <c r="D814" s="247"/>
      <c r="E814" s="247"/>
      <c r="F814" s="247"/>
    </row>
    <row r="815" spans="1:6" x14ac:dyDescent="0.25">
      <c r="A815" s="247"/>
      <c r="B815" s="247"/>
      <c r="C815" s="247"/>
      <c r="D815" s="247"/>
      <c r="E815" s="247"/>
      <c r="F815" s="247"/>
    </row>
    <row r="816" spans="1:6" x14ac:dyDescent="0.25">
      <c r="A816" s="247"/>
      <c r="B816" s="247"/>
      <c r="C816" s="247"/>
      <c r="D816" s="247"/>
      <c r="E816" s="247"/>
      <c r="F816" s="247"/>
    </row>
    <row r="817" spans="1:6" x14ac:dyDescent="0.25">
      <c r="A817" s="247"/>
      <c r="B817" s="247"/>
      <c r="C817" s="247"/>
      <c r="D817" s="247"/>
      <c r="E817" s="247"/>
      <c r="F817" s="247"/>
    </row>
    <row r="818" spans="1:6" x14ac:dyDescent="0.25">
      <c r="A818" s="247"/>
      <c r="B818" s="247"/>
      <c r="C818" s="247"/>
      <c r="D818" s="247"/>
      <c r="E818" s="247"/>
      <c r="F818" s="247"/>
    </row>
    <row r="819" spans="1:6" x14ac:dyDescent="0.25">
      <c r="A819" s="247"/>
      <c r="B819" s="247"/>
      <c r="C819" s="247"/>
      <c r="D819" s="247"/>
      <c r="E819" s="247"/>
      <c r="F819" s="247"/>
    </row>
    <row r="820" spans="1:6" x14ac:dyDescent="0.25">
      <c r="A820" s="247"/>
      <c r="B820" s="247"/>
      <c r="C820" s="247"/>
      <c r="D820" s="247"/>
      <c r="E820" s="247"/>
      <c r="F820" s="247"/>
    </row>
    <row r="821" spans="1:6" x14ac:dyDescent="0.25">
      <c r="A821" s="247"/>
      <c r="B821" s="247"/>
      <c r="C821" s="247"/>
      <c r="D821" s="247"/>
      <c r="E821" s="247"/>
      <c r="F821" s="247"/>
    </row>
    <row r="822" spans="1:6" x14ac:dyDescent="0.25">
      <c r="A822" s="247"/>
      <c r="B822" s="247"/>
      <c r="C822" s="247"/>
      <c r="D822" s="247"/>
      <c r="E822" s="247"/>
      <c r="F822" s="247"/>
    </row>
    <row r="823" spans="1:6" x14ac:dyDescent="0.25">
      <c r="A823" s="247"/>
      <c r="B823" s="247"/>
      <c r="C823" s="247"/>
      <c r="D823" s="247"/>
      <c r="E823" s="247"/>
      <c r="F823" s="247"/>
    </row>
    <row r="824" spans="1:6" x14ac:dyDescent="0.25">
      <c r="A824" s="247"/>
      <c r="B824" s="247"/>
      <c r="C824" s="247"/>
      <c r="D824" s="247"/>
      <c r="E824" s="247"/>
      <c r="F824" s="247"/>
    </row>
    <row r="825" spans="1:6" x14ac:dyDescent="0.25">
      <c r="A825" s="247"/>
      <c r="B825" s="247"/>
      <c r="C825" s="247"/>
      <c r="D825" s="247"/>
      <c r="E825" s="247"/>
      <c r="F825" s="247"/>
    </row>
    <row r="826" spans="1:6" x14ac:dyDescent="0.25">
      <c r="A826" s="247"/>
      <c r="B826" s="247"/>
      <c r="C826" s="247"/>
      <c r="D826" s="247"/>
      <c r="E826" s="247"/>
      <c r="F826" s="247"/>
    </row>
    <row r="827" spans="1:6" x14ac:dyDescent="0.25">
      <c r="A827" s="247"/>
      <c r="B827" s="247"/>
      <c r="C827" s="247"/>
      <c r="D827" s="247"/>
      <c r="E827" s="247"/>
      <c r="F827" s="247"/>
    </row>
    <row r="828" spans="1:6" x14ac:dyDescent="0.25">
      <c r="A828" s="247"/>
      <c r="B828" s="247"/>
      <c r="C828" s="247"/>
      <c r="D828" s="247"/>
      <c r="E828" s="247"/>
      <c r="F828" s="247"/>
    </row>
    <row r="829" spans="1:6" x14ac:dyDescent="0.25">
      <c r="A829" s="247"/>
      <c r="B829" s="247"/>
      <c r="C829" s="247"/>
      <c r="D829" s="247"/>
      <c r="E829" s="247"/>
      <c r="F829" s="247"/>
    </row>
    <row r="830" spans="1:6" x14ac:dyDescent="0.25">
      <c r="A830" s="247"/>
      <c r="B830" s="247"/>
      <c r="C830" s="247"/>
      <c r="D830" s="247"/>
      <c r="E830" s="247"/>
      <c r="F830" s="247"/>
    </row>
    <row r="831" spans="1:6" x14ac:dyDescent="0.25">
      <c r="A831" s="247"/>
      <c r="B831" s="247"/>
      <c r="C831" s="247"/>
      <c r="D831" s="247"/>
      <c r="E831" s="247"/>
      <c r="F831" s="247"/>
    </row>
    <row r="832" spans="1:6" x14ac:dyDescent="0.25">
      <c r="A832" s="247"/>
      <c r="B832" s="247"/>
      <c r="C832" s="247"/>
      <c r="D832" s="247"/>
      <c r="E832" s="247"/>
      <c r="F832" s="247"/>
    </row>
    <row r="833" spans="1:6" x14ac:dyDescent="0.25">
      <c r="A833" s="247"/>
      <c r="B833" s="247"/>
      <c r="C833" s="247"/>
      <c r="D833" s="247"/>
      <c r="E833" s="247"/>
      <c r="F833" s="247"/>
    </row>
    <row r="834" spans="1:6" x14ac:dyDescent="0.25">
      <c r="A834" s="247"/>
      <c r="B834" s="247"/>
      <c r="C834" s="247"/>
      <c r="D834" s="247"/>
      <c r="E834" s="247"/>
      <c r="F834" s="247"/>
    </row>
    <row r="835" spans="1:6" x14ac:dyDescent="0.25">
      <c r="A835" s="247"/>
      <c r="B835" s="247"/>
      <c r="C835" s="247"/>
      <c r="D835" s="247"/>
      <c r="E835" s="247"/>
      <c r="F835" s="247"/>
    </row>
    <row r="836" spans="1:6" x14ac:dyDescent="0.25">
      <c r="A836" s="247"/>
      <c r="B836" s="247"/>
      <c r="C836" s="247"/>
      <c r="D836" s="247"/>
      <c r="E836" s="247"/>
      <c r="F836" s="247"/>
    </row>
    <row r="837" spans="1:6" x14ac:dyDescent="0.25">
      <c r="A837" s="247"/>
      <c r="B837" s="247"/>
      <c r="C837" s="247"/>
      <c r="D837" s="247"/>
      <c r="E837" s="247"/>
      <c r="F837" s="247"/>
    </row>
    <row r="838" spans="1:6" x14ac:dyDescent="0.25">
      <c r="A838" s="247"/>
      <c r="B838" s="247"/>
      <c r="C838" s="247"/>
      <c r="D838" s="247"/>
      <c r="E838" s="247"/>
      <c r="F838" s="247"/>
    </row>
    <row r="839" spans="1:6" x14ac:dyDescent="0.25">
      <c r="A839" s="247"/>
      <c r="B839" s="247"/>
      <c r="C839" s="247"/>
      <c r="D839" s="247"/>
      <c r="E839" s="247"/>
      <c r="F839" s="247"/>
    </row>
    <row r="840" spans="1:6" x14ac:dyDescent="0.25">
      <c r="A840" s="247"/>
      <c r="B840" s="247"/>
      <c r="C840" s="247"/>
      <c r="D840" s="247"/>
      <c r="E840" s="247"/>
      <c r="F840" s="247"/>
    </row>
    <row r="841" spans="1:6" x14ac:dyDescent="0.25">
      <c r="A841" s="247"/>
      <c r="B841" s="247"/>
      <c r="C841" s="247"/>
      <c r="D841" s="247"/>
      <c r="E841" s="247"/>
      <c r="F841" s="247"/>
    </row>
    <row r="842" spans="1:6" x14ac:dyDescent="0.25">
      <c r="A842" s="247"/>
      <c r="B842" s="247"/>
      <c r="C842" s="247"/>
      <c r="D842" s="247"/>
      <c r="E842" s="247"/>
      <c r="F842" s="247"/>
    </row>
    <row r="843" spans="1:6" x14ac:dyDescent="0.25">
      <c r="A843" s="247"/>
      <c r="B843" s="247"/>
      <c r="C843" s="247"/>
      <c r="D843" s="247"/>
      <c r="E843" s="247"/>
      <c r="F843" s="247"/>
    </row>
    <row r="844" spans="1:6" x14ac:dyDescent="0.25">
      <c r="A844" s="247"/>
      <c r="B844" s="247"/>
      <c r="C844" s="247"/>
      <c r="D844" s="247"/>
      <c r="E844" s="247"/>
      <c r="F844" s="247"/>
    </row>
    <row r="845" spans="1:6" x14ac:dyDescent="0.25">
      <c r="A845" s="247"/>
      <c r="B845" s="247"/>
      <c r="C845" s="247"/>
      <c r="D845" s="247"/>
      <c r="E845" s="247"/>
      <c r="F845" s="247"/>
    </row>
    <row r="846" spans="1:6" x14ac:dyDescent="0.25">
      <c r="A846" s="247"/>
      <c r="B846" s="247"/>
      <c r="C846" s="247"/>
      <c r="D846" s="247"/>
      <c r="E846" s="247"/>
      <c r="F846" s="247"/>
    </row>
    <row r="847" spans="1:6" x14ac:dyDescent="0.25">
      <c r="A847" s="247"/>
      <c r="B847" s="247"/>
      <c r="C847" s="247"/>
      <c r="D847" s="247"/>
      <c r="E847" s="247"/>
      <c r="F847" s="247"/>
    </row>
    <row r="848" spans="1:6" x14ac:dyDescent="0.25">
      <c r="A848" s="247"/>
      <c r="B848" s="247"/>
      <c r="C848" s="247"/>
      <c r="D848" s="247"/>
      <c r="E848" s="247"/>
      <c r="F848" s="247"/>
    </row>
    <row r="849" spans="1:6" x14ac:dyDescent="0.25">
      <c r="A849" s="247"/>
      <c r="B849" s="247"/>
      <c r="C849" s="247"/>
      <c r="D849" s="247"/>
      <c r="E849" s="247"/>
      <c r="F849" s="247"/>
    </row>
    <row r="850" spans="1:6" x14ac:dyDescent="0.25">
      <c r="A850" s="247"/>
      <c r="B850" s="247"/>
      <c r="C850" s="247"/>
      <c r="D850" s="247"/>
      <c r="E850" s="247"/>
      <c r="F850" s="247"/>
    </row>
    <row r="851" spans="1:6" x14ac:dyDescent="0.25">
      <c r="A851" s="247"/>
      <c r="B851" s="247"/>
      <c r="C851" s="247"/>
      <c r="D851" s="247"/>
      <c r="E851" s="247"/>
      <c r="F851" s="247"/>
    </row>
    <row r="852" spans="1:6" x14ac:dyDescent="0.25">
      <c r="A852" s="247"/>
      <c r="B852" s="247"/>
      <c r="C852" s="247"/>
      <c r="D852" s="247"/>
      <c r="E852" s="247"/>
      <c r="F852" s="247"/>
    </row>
    <row r="853" spans="1:6" x14ac:dyDescent="0.25">
      <c r="A853" s="247"/>
      <c r="B853" s="247"/>
      <c r="C853" s="247"/>
      <c r="D853" s="247"/>
      <c r="E853" s="247"/>
      <c r="F853" s="247"/>
    </row>
    <row r="854" spans="1:6" x14ac:dyDescent="0.25">
      <c r="A854" s="247"/>
      <c r="B854" s="247"/>
      <c r="C854" s="247"/>
      <c r="D854" s="247"/>
      <c r="E854" s="247"/>
      <c r="F854" s="247"/>
    </row>
    <row r="855" spans="1:6" x14ac:dyDescent="0.25">
      <c r="A855" s="247"/>
      <c r="B855" s="247"/>
      <c r="C855" s="247"/>
      <c r="D855" s="247"/>
      <c r="E855" s="247"/>
      <c r="F855" s="247"/>
    </row>
    <row r="856" spans="1:6" x14ac:dyDescent="0.25">
      <c r="A856" s="247"/>
      <c r="B856" s="247"/>
      <c r="C856" s="247"/>
      <c r="D856" s="247"/>
      <c r="E856" s="247"/>
      <c r="F856" s="247"/>
    </row>
    <row r="857" spans="1:6" x14ac:dyDescent="0.25">
      <c r="A857" s="247"/>
      <c r="B857" s="247"/>
      <c r="C857" s="247"/>
      <c r="D857" s="247"/>
      <c r="E857" s="247"/>
      <c r="F857" s="247"/>
    </row>
    <row r="858" spans="1:6" x14ac:dyDescent="0.25">
      <c r="A858" s="247"/>
      <c r="B858" s="247"/>
      <c r="C858" s="247"/>
      <c r="D858" s="247"/>
      <c r="E858" s="247"/>
      <c r="F858" s="247"/>
    </row>
    <row r="859" spans="1:6" x14ac:dyDescent="0.25">
      <c r="A859" s="247"/>
      <c r="B859" s="247"/>
      <c r="C859" s="247"/>
      <c r="D859" s="247"/>
      <c r="E859" s="247"/>
      <c r="F859" s="247"/>
    </row>
    <row r="860" spans="1:6" x14ac:dyDescent="0.25">
      <c r="A860" s="247"/>
      <c r="B860" s="247"/>
      <c r="C860" s="247"/>
      <c r="D860" s="247"/>
      <c r="E860" s="247"/>
      <c r="F860" s="247"/>
    </row>
    <row r="861" spans="1:6" x14ac:dyDescent="0.25">
      <c r="A861" s="247"/>
      <c r="B861" s="247"/>
      <c r="C861" s="247"/>
      <c r="D861" s="247"/>
      <c r="E861" s="247"/>
      <c r="F861" s="247"/>
    </row>
    <row r="862" spans="1:6" x14ac:dyDescent="0.25">
      <c r="A862" s="247"/>
      <c r="B862" s="247"/>
      <c r="C862" s="247"/>
      <c r="D862" s="247"/>
      <c r="E862" s="247"/>
      <c r="F862" s="247"/>
    </row>
    <row r="863" spans="1:6" x14ac:dyDescent="0.25">
      <c r="A863" s="247"/>
      <c r="B863" s="247"/>
      <c r="C863" s="247"/>
      <c r="D863" s="247"/>
      <c r="E863" s="247"/>
      <c r="F863" s="247"/>
    </row>
    <row r="864" spans="1:6" x14ac:dyDescent="0.25">
      <c r="A864" s="247"/>
      <c r="B864" s="247"/>
      <c r="C864" s="247"/>
      <c r="D864" s="247"/>
      <c r="E864" s="247"/>
      <c r="F864" s="247"/>
    </row>
    <row r="865" spans="1:6" x14ac:dyDescent="0.25">
      <c r="A865" s="247"/>
      <c r="B865" s="247"/>
      <c r="C865" s="247"/>
      <c r="D865" s="247"/>
      <c r="E865" s="247"/>
      <c r="F865" s="247"/>
    </row>
    <row r="866" spans="1:6" x14ac:dyDescent="0.25">
      <c r="A866" s="247"/>
      <c r="B866" s="247"/>
      <c r="C866" s="247"/>
      <c r="D866" s="247"/>
      <c r="E866" s="247"/>
      <c r="F866" s="247"/>
    </row>
    <row r="867" spans="1:6" x14ac:dyDescent="0.25">
      <c r="A867" s="247"/>
      <c r="B867" s="247"/>
      <c r="C867" s="247"/>
      <c r="D867" s="247"/>
      <c r="E867" s="247"/>
      <c r="F867" s="247"/>
    </row>
    <row r="868" spans="1:6" x14ac:dyDescent="0.25">
      <c r="A868" s="247"/>
      <c r="B868" s="247"/>
      <c r="C868" s="247"/>
      <c r="D868" s="247"/>
      <c r="E868" s="247"/>
      <c r="F868" s="247"/>
    </row>
    <row r="869" spans="1:6" x14ac:dyDescent="0.25">
      <c r="A869" s="247"/>
      <c r="B869" s="247"/>
      <c r="C869" s="247"/>
      <c r="D869" s="247"/>
      <c r="E869" s="247"/>
      <c r="F869" s="247"/>
    </row>
    <row r="870" spans="1:6" x14ac:dyDescent="0.25">
      <c r="A870" s="247"/>
      <c r="B870" s="247"/>
      <c r="C870" s="247"/>
      <c r="D870" s="247"/>
      <c r="E870" s="247"/>
      <c r="F870" s="247"/>
    </row>
    <row r="871" spans="1:6" x14ac:dyDescent="0.25">
      <c r="A871" s="247"/>
      <c r="B871" s="247"/>
      <c r="C871" s="247"/>
      <c r="D871" s="247"/>
      <c r="E871" s="247"/>
      <c r="F871" s="247"/>
    </row>
    <row r="872" spans="1:6" x14ac:dyDescent="0.25">
      <c r="A872" s="247"/>
      <c r="B872" s="247"/>
      <c r="C872" s="247"/>
      <c r="D872" s="247"/>
      <c r="E872" s="247"/>
      <c r="F872" s="247"/>
    </row>
    <row r="873" spans="1:6" x14ac:dyDescent="0.25">
      <c r="A873" s="247"/>
      <c r="B873" s="247"/>
      <c r="C873" s="247"/>
      <c r="D873" s="247"/>
      <c r="E873" s="247"/>
      <c r="F873" s="247"/>
    </row>
    <row r="874" spans="1:6" x14ac:dyDescent="0.25">
      <c r="A874" s="247"/>
      <c r="B874" s="247"/>
      <c r="C874" s="247"/>
      <c r="D874" s="247"/>
      <c r="E874" s="247"/>
      <c r="F874" s="247"/>
    </row>
    <row r="875" spans="1:6" x14ac:dyDescent="0.25">
      <c r="A875" s="247"/>
      <c r="B875" s="247"/>
      <c r="C875" s="247"/>
      <c r="D875" s="247"/>
      <c r="E875" s="247"/>
      <c r="F875" s="247"/>
    </row>
    <row r="876" spans="1:6" x14ac:dyDescent="0.25">
      <c r="A876" s="247"/>
      <c r="B876" s="247"/>
      <c r="C876" s="247"/>
      <c r="D876" s="247"/>
      <c r="E876" s="247"/>
      <c r="F876" s="247"/>
    </row>
    <row r="877" spans="1:6" x14ac:dyDescent="0.25">
      <c r="A877" s="247"/>
      <c r="B877" s="247"/>
      <c r="C877" s="247"/>
      <c r="D877" s="247"/>
      <c r="E877" s="247"/>
      <c r="F877" s="247"/>
    </row>
    <row r="878" spans="1:6" x14ac:dyDescent="0.25">
      <c r="A878" s="247"/>
      <c r="B878" s="247"/>
      <c r="C878" s="247"/>
      <c r="D878" s="247"/>
      <c r="E878" s="247"/>
      <c r="F878" s="247"/>
    </row>
    <row r="879" spans="1:6" x14ac:dyDescent="0.25">
      <c r="A879" s="247"/>
      <c r="B879" s="247"/>
      <c r="C879" s="247"/>
      <c r="D879" s="247"/>
      <c r="E879" s="247"/>
      <c r="F879" s="247"/>
    </row>
    <row r="880" spans="1:6" x14ac:dyDescent="0.25">
      <c r="A880" s="247"/>
      <c r="B880" s="247"/>
      <c r="C880" s="247"/>
      <c r="D880" s="247"/>
      <c r="E880" s="247"/>
      <c r="F880" s="247"/>
    </row>
    <row r="881" spans="1:6" x14ac:dyDescent="0.25">
      <c r="A881" s="247"/>
      <c r="B881" s="247"/>
      <c r="C881" s="247"/>
      <c r="D881" s="247"/>
      <c r="E881" s="247"/>
      <c r="F881" s="247"/>
    </row>
    <row r="882" spans="1:6" x14ac:dyDescent="0.25">
      <c r="A882" s="247"/>
      <c r="B882" s="247"/>
      <c r="C882" s="247"/>
      <c r="D882" s="247"/>
      <c r="E882" s="247"/>
      <c r="F882" s="247"/>
    </row>
    <row r="883" spans="1:6" x14ac:dyDescent="0.25">
      <c r="A883" s="247"/>
      <c r="B883" s="247"/>
      <c r="C883" s="247"/>
      <c r="D883" s="247"/>
      <c r="E883" s="247"/>
      <c r="F883" s="247"/>
    </row>
    <row r="884" spans="1:6" x14ac:dyDescent="0.25">
      <c r="A884" s="247"/>
      <c r="B884" s="247"/>
      <c r="C884" s="247"/>
      <c r="D884" s="247"/>
      <c r="E884" s="247"/>
      <c r="F884" s="247"/>
    </row>
    <row r="885" spans="1:6" x14ac:dyDescent="0.25">
      <c r="A885" s="247"/>
      <c r="B885" s="247"/>
      <c r="C885" s="247"/>
      <c r="D885" s="247"/>
      <c r="E885" s="247"/>
      <c r="F885" s="247"/>
    </row>
    <row r="886" spans="1:6" x14ac:dyDescent="0.25">
      <c r="A886" s="247"/>
      <c r="B886" s="247"/>
      <c r="C886" s="247"/>
      <c r="D886" s="247"/>
      <c r="E886" s="247"/>
      <c r="F886" s="247"/>
    </row>
    <row r="887" spans="1:6" x14ac:dyDescent="0.25">
      <c r="A887" s="247"/>
      <c r="B887" s="247"/>
      <c r="C887" s="247"/>
      <c r="D887" s="247"/>
      <c r="E887" s="247"/>
      <c r="F887" s="247"/>
    </row>
    <row r="888" spans="1:6" x14ac:dyDescent="0.25">
      <c r="A888" s="247"/>
      <c r="B888" s="247"/>
      <c r="C888" s="247"/>
      <c r="D888" s="247"/>
      <c r="E888" s="247"/>
      <c r="F888" s="247"/>
    </row>
    <row r="889" spans="1:6" x14ac:dyDescent="0.25">
      <c r="A889" s="247"/>
      <c r="B889" s="247"/>
      <c r="C889" s="247"/>
      <c r="D889" s="247"/>
      <c r="E889" s="247"/>
      <c r="F889" s="247"/>
    </row>
    <row r="890" spans="1:6" x14ac:dyDescent="0.25">
      <c r="A890" s="247"/>
      <c r="B890" s="247"/>
      <c r="C890" s="247"/>
      <c r="D890" s="247"/>
      <c r="E890" s="247"/>
      <c r="F890" s="247"/>
    </row>
    <row r="891" spans="1:6" x14ac:dyDescent="0.25">
      <c r="A891" s="247"/>
      <c r="B891" s="247"/>
      <c r="C891" s="247"/>
      <c r="D891" s="247"/>
      <c r="E891" s="247"/>
      <c r="F891" s="247"/>
    </row>
    <row r="892" spans="1:6" x14ac:dyDescent="0.25">
      <c r="A892" s="247"/>
      <c r="B892" s="247"/>
      <c r="C892" s="247"/>
      <c r="D892" s="247"/>
      <c r="E892" s="247"/>
      <c r="F892" s="247"/>
    </row>
    <row r="893" spans="1:6" x14ac:dyDescent="0.25">
      <c r="A893" s="247"/>
      <c r="B893" s="247"/>
      <c r="C893" s="247"/>
      <c r="D893" s="247"/>
      <c r="E893" s="247"/>
      <c r="F893" s="247"/>
    </row>
    <row r="894" spans="1:6" x14ac:dyDescent="0.25">
      <c r="A894" s="247"/>
      <c r="B894" s="247"/>
      <c r="C894" s="247"/>
      <c r="D894" s="247"/>
      <c r="E894" s="247"/>
      <c r="F894" s="247"/>
    </row>
    <row r="895" spans="1:6" x14ac:dyDescent="0.25">
      <c r="A895" s="247"/>
      <c r="B895" s="247"/>
      <c r="C895" s="247"/>
      <c r="D895" s="247"/>
      <c r="E895" s="247"/>
      <c r="F895" s="247"/>
    </row>
    <row r="896" spans="1:6" x14ac:dyDescent="0.25">
      <c r="A896" s="247"/>
      <c r="B896" s="247"/>
      <c r="C896" s="247"/>
      <c r="D896" s="247"/>
      <c r="E896" s="247"/>
      <c r="F896" s="247"/>
    </row>
    <row r="897" spans="1:6" x14ac:dyDescent="0.25">
      <c r="A897" s="247"/>
      <c r="B897" s="247"/>
      <c r="C897" s="247"/>
      <c r="D897" s="247"/>
      <c r="E897" s="247"/>
      <c r="F897" s="247"/>
    </row>
    <row r="898" spans="1:6" x14ac:dyDescent="0.25">
      <c r="A898" s="247"/>
      <c r="B898" s="247"/>
      <c r="C898" s="247"/>
      <c r="D898" s="247"/>
      <c r="E898" s="247"/>
      <c r="F898" s="247"/>
    </row>
    <row r="899" spans="1:6" x14ac:dyDescent="0.25">
      <c r="A899" s="247"/>
      <c r="B899" s="247"/>
      <c r="C899" s="247"/>
      <c r="D899" s="247"/>
      <c r="E899" s="247"/>
      <c r="F899" s="247"/>
    </row>
    <row r="900" spans="1:6" x14ac:dyDescent="0.25">
      <c r="A900" s="247"/>
      <c r="B900" s="247"/>
      <c r="C900" s="247"/>
      <c r="D900" s="247"/>
      <c r="E900" s="247"/>
      <c r="F900" s="247"/>
    </row>
    <row r="901" spans="1:6" x14ac:dyDescent="0.25">
      <c r="A901" s="247"/>
      <c r="B901" s="247"/>
      <c r="C901" s="247"/>
      <c r="D901" s="247"/>
      <c r="E901" s="247"/>
      <c r="F901" s="247"/>
    </row>
    <row r="902" spans="1:6" x14ac:dyDescent="0.25">
      <c r="A902" s="247"/>
      <c r="B902" s="247"/>
      <c r="C902" s="247"/>
      <c r="D902" s="247"/>
      <c r="E902" s="247"/>
      <c r="F902" s="247"/>
    </row>
    <row r="903" spans="1:6" x14ac:dyDescent="0.25">
      <c r="A903" s="247"/>
      <c r="B903" s="247"/>
      <c r="C903" s="247"/>
      <c r="D903" s="247"/>
      <c r="E903" s="247"/>
      <c r="F903" s="247"/>
    </row>
    <row r="904" spans="1:6" x14ac:dyDescent="0.25">
      <c r="A904" s="247"/>
      <c r="B904" s="247"/>
      <c r="C904" s="247"/>
      <c r="D904" s="247"/>
      <c r="E904" s="247"/>
      <c r="F904" s="247"/>
    </row>
    <row r="905" spans="1:6" x14ac:dyDescent="0.25">
      <c r="A905" s="247"/>
      <c r="B905" s="247"/>
      <c r="C905" s="247"/>
      <c r="D905" s="247"/>
      <c r="E905" s="247"/>
      <c r="F905" s="247"/>
    </row>
    <row r="906" spans="1:6" x14ac:dyDescent="0.25">
      <c r="A906" s="247"/>
      <c r="B906" s="247"/>
      <c r="C906" s="247"/>
      <c r="D906" s="247"/>
      <c r="E906" s="247"/>
      <c r="F906" s="247"/>
    </row>
    <row r="907" spans="1:6" x14ac:dyDescent="0.25">
      <c r="A907" s="247"/>
      <c r="B907" s="247"/>
      <c r="C907" s="247"/>
      <c r="D907" s="247"/>
      <c r="E907" s="247"/>
      <c r="F907" s="247"/>
    </row>
    <row r="908" spans="1:6" x14ac:dyDescent="0.25">
      <c r="A908" s="247"/>
      <c r="B908" s="247"/>
      <c r="C908" s="247"/>
      <c r="D908" s="247"/>
      <c r="E908" s="247"/>
      <c r="F908" s="247"/>
    </row>
    <row r="909" spans="1:6" x14ac:dyDescent="0.25">
      <c r="A909" s="247"/>
      <c r="B909" s="247"/>
      <c r="C909" s="247"/>
      <c r="D909" s="247"/>
      <c r="E909" s="247"/>
      <c r="F909" s="247"/>
    </row>
    <row r="910" spans="1:6" x14ac:dyDescent="0.25">
      <c r="A910" s="247"/>
      <c r="B910" s="247"/>
      <c r="C910" s="247"/>
      <c r="D910" s="247"/>
      <c r="E910" s="247"/>
      <c r="F910" s="247"/>
    </row>
    <row r="911" spans="1:6" x14ac:dyDescent="0.25">
      <c r="A911" s="247"/>
      <c r="B911" s="247"/>
      <c r="C911" s="247"/>
      <c r="D911" s="247"/>
      <c r="E911" s="247"/>
      <c r="F911" s="247"/>
    </row>
    <row r="912" spans="1:6" x14ac:dyDescent="0.25">
      <c r="A912" s="247"/>
      <c r="B912" s="247"/>
      <c r="C912" s="247"/>
      <c r="D912" s="247"/>
      <c r="E912" s="247"/>
      <c r="F912" s="247"/>
    </row>
    <row r="913" spans="1:6" x14ac:dyDescent="0.25">
      <c r="A913" s="247"/>
      <c r="B913" s="247"/>
      <c r="C913" s="247"/>
      <c r="D913" s="247"/>
      <c r="E913" s="247"/>
      <c r="F913" s="247"/>
    </row>
    <row r="914" spans="1:6" x14ac:dyDescent="0.25">
      <c r="A914" s="247"/>
      <c r="B914" s="247"/>
      <c r="C914" s="247"/>
      <c r="D914" s="247"/>
      <c r="E914" s="247"/>
      <c r="F914" s="247"/>
    </row>
    <row r="915" spans="1:6" x14ac:dyDescent="0.25">
      <c r="A915" s="247"/>
      <c r="B915" s="247"/>
      <c r="C915" s="247"/>
      <c r="D915" s="247"/>
      <c r="E915" s="247"/>
      <c r="F915" s="247"/>
    </row>
    <row r="916" spans="1:6" x14ac:dyDescent="0.25">
      <c r="A916" s="247"/>
      <c r="B916" s="247"/>
      <c r="C916" s="247"/>
      <c r="D916" s="247"/>
      <c r="E916" s="247"/>
      <c r="F916" s="247"/>
    </row>
    <row r="917" spans="1:6" x14ac:dyDescent="0.25">
      <c r="A917" s="247"/>
      <c r="B917" s="247"/>
      <c r="C917" s="247"/>
      <c r="D917" s="247"/>
      <c r="E917" s="247"/>
      <c r="F917" s="247"/>
    </row>
    <row r="918" spans="1:6" x14ac:dyDescent="0.25">
      <c r="A918" s="247"/>
      <c r="B918" s="247"/>
      <c r="C918" s="247"/>
      <c r="D918" s="247"/>
      <c r="E918" s="247"/>
      <c r="F918" s="247"/>
    </row>
    <row r="919" spans="1:6" x14ac:dyDescent="0.25">
      <c r="A919" s="247"/>
      <c r="B919" s="247"/>
      <c r="C919" s="247"/>
      <c r="D919" s="247"/>
      <c r="E919" s="247"/>
      <c r="F919" s="247"/>
    </row>
    <row r="920" spans="1:6" x14ac:dyDescent="0.25">
      <c r="A920" s="247"/>
      <c r="B920" s="247"/>
      <c r="C920" s="247"/>
      <c r="D920" s="247"/>
      <c r="E920" s="247"/>
      <c r="F920" s="247"/>
    </row>
    <row r="921" spans="1:6" x14ac:dyDescent="0.25">
      <c r="A921" s="247"/>
      <c r="B921" s="247"/>
      <c r="C921" s="247"/>
      <c r="D921" s="247"/>
      <c r="E921" s="247"/>
      <c r="F921" s="247"/>
    </row>
    <row r="922" spans="1:6" x14ac:dyDescent="0.25">
      <c r="A922" s="247"/>
      <c r="B922" s="247"/>
      <c r="C922" s="247"/>
      <c r="D922" s="247"/>
      <c r="E922" s="247"/>
      <c r="F922" s="247"/>
    </row>
    <row r="923" spans="1:6" x14ac:dyDescent="0.25">
      <c r="A923" s="247"/>
      <c r="B923" s="247"/>
      <c r="C923" s="247"/>
      <c r="D923" s="247"/>
      <c r="E923" s="247"/>
      <c r="F923" s="247"/>
    </row>
    <row r="924" spans="1:6" x14ac:dyDescent="0.25">
      <c r="A924" s="247"/>
      <c r="B924" s="247"/>
      <c r="C924" s="247"/>
      <c r="D924" s="247"/>
      <c r="E924" s="247"/>
      <c r="F924" s="247"/>
    </row>
    <row r="925" spans="1:6" x14ac:dyDescent="0.25">
      <c r="A925" s="247"/>
      <c r="B925" s="247"/>
      <c r="C925" s="247"/>
      <c r="D925" s="247"/>
      <c r="E925" s="247"/>
      <c r="F925" s="247"/>
    </row>
    <row r="926" spans="1:6" x14ac:dyDescent="0.25">
      <c r="A926" s="247"/>
      <c r="B926" s="247"/>
      <c r="C926" s="247"/>
      <c r="D926" s="247"/>
      <c r="E926" s="247"/>
      <c r="F926" s="247"/>
    </row>
    <row r="927" spans="1:6" x14ac:dyDescent="0.25">
      <c r="A927" s="247"/>
      <c r="B927" s="247"/>
      <c r="C927" s="247"/>
      <c r="D927" s="247"/>
      <c r="E927" s="247"/>
      <c r="F927" s="247"/>
    </row>
    <row r="928" spans="1:6" x14ac:dyDescent="0.25">
      <c r="A928" s="247"/>
      <c r="B928" s="247"/>
      <c r="C928" s="247"/>
      <c r="D928" s="247"/>
      <c r="E928" s="247"/>
      <c r="F928" s="247"/>
    </row>
    <row r="929" spans="1:6" x14ac:dyDescent="0.25">
      <c r="A929" s="247"/>
      <c r="B929" s="247"/>
      <c r="C929" s="247"/>
      <c r="D929" s="247"/>
      <c r="E929" s="247"/>
      <c r="F929" s="247"/>
    </row>
    <row r="930" spans="1:6" x14ac:dyDescent="0.25">
      <c r="A930" s="247"/>
      <c r="B930" s="247"/>
      <c r="C930" s="247"/>
      <c r="D930" s="247"/>
      <c r="E930" s="247"/>
      <c r="F930" s="247"/>
    </row>
    <row r="931" spans="1:6" x14ac:dyDescent="0.25">
      <c r="A931" s="247"/>
      <c r="B931" s="247"/>
      <c r="C931" s="247"/>
      <c r="D931" s="247"/>
      <c r="E931" s="247"/>
      <c r="F931" s="247"/>
    </row>
    <row r="932" spans="1:6" x14ac:dyDescent="0.25">
      <c r="A932" s="247"/>
      <c r="B932" s="247"/>
      <c r="C932" s="247"/>
      <c r="D932" s="247"/>
      <c r="E932" s="247"/>
      <c r="F932" s="247"/>
    </row>
    <row r="933" spans="1:6" x14ac:dyDescent="0.25">
      <c r="A933" s="247"/>
      <c r="B933" s="247"/>
      <c r="C933" s="247"/>
      <c r="D933" s="247"/>
      <c r="E933" s="247"/>
      <c r="F933" s="247"/>
    </row>
    <row r="934" spans="1:6" x14ac:dyDescent="0.25">
      <c r="A934" s="247"/>
      <c r="B934" s="247"/>
      <c r="C934" s="247"/>
      <c r="D934" s="247"/>
      <c r="E934" s="247"/>
      <c r="F934" s="247"/>
    </row>
    <row r="935" spans="1:6" x14ac:dyDescent="0.25">
      <c r="A935" s="247"/>
      <c r="B935" s="247"/>
      <c r="C935" s="247"/>
      <c r="D935" s="247"/>
      <c r="E935" s="247"/>
      <c r="F935" s="247"/>
    </row>
    <row r="936" spans="1:6" x14ac:dyDescent="0.25">
      <c r="A936" s="247"/>
      <c r="B936" s="247"/>
      <c r="C936" s="247"/>
      <c r="D936" s="247"/>
      <c r="E936" s="247"/>
      <c r="F936" s="247"/>
    </row>
    <row r="937" spans="1:6" x14ac:dyDescent="0.25">
      <c r="A937" s="247"/>
      <c r="B937" s="247"/>
      <c r="C937" s="247"/>
      <c r="D937" s="247"/>
      <c r="E937" s="247"/>
      <c r="F937" s="247"/>
    </row>
    <row r="938" spans="1:6" x14ac:dyDescent="0.25">
      <c r="A938" s="247"/>
      <c r="B938" s="247"/>
      <c r="C938" s="247"/>
      <c r="D938" s="247"/>
      <c r="E938" s="247"/>
      <c r="F938" s="247"/>
    </row>
    <row r="939" spans="1:6" x14ac:dyDescent="0.25">
      <c r="A939" s="247"/>
      <c r="B939" s="247"/>
      <c r="C939" s="247"/>
      <c r="D939" s="247"/>
      <c r="E939" s="247"/>
      <c r="F939" s="247"/>
    </row>
    <row r="940" spans="1:6" x14ac:dyDescent="0.25">
      <c r="A940" s="247"/>
      <c r="B940" s="247"/>
      <c r="C940" s="247"/>
      <c r="D940" s="247"/>
      <c r="E940" s="247"/>
      <c r="F940" s="247"/>
    </row>
    <row r="941" spans="1:6" x14ac:dyDescent="0.25">
      <c r="A941" s="247"/>
      <c r="B941" s="247"/>
      <c r="C941" s="247"/>
      <c r="D941" s="247"/>
      <c r="E941" s="247"/>
      <c r="F941" s="247"/>
    </row>
    <row r="942" spans="1:6" x14ac:dyDescent="0.25">
      <c r="A942" s="247"/>
      <c r="B942" s="247"/>
      <c r="C942" s="247"/>
      <c r="D942" s="247"/>
      <c r="E942" s="247"/>
      <c r="F942" s="247"/>
    </row>
    <row r="943" spans="1:6" x14ac:dyDescent="0.25">
      <c r="A943" s="247"/>
      <c r="B943" s="247"/>
      <c r="C943" s="247"/>
      <c r="D943" s="247"/>
      <c r="E943" s="247"/>
      <c r="F943" s="247"/>
    </row>
    <row r="944" spans="1:6" x14ac:dyDescent="0.25">
      <c r="A944" s="247"/>
      <c r="B944" s="247"/>
      <c r="C944" s="247"/>
      <c r="D944" s="247"/>
      <c r="E944" s="247"/>
      <c r="F944" s="247"/>
    </row>
    <row r="945" spans="1:6" x14ac:dyDescent="0.25">
      <c r="A945" s="247"/>
      <c r="B945" s="247"/>
      <c r="C945" s="247"/>
      <c r="D945" s="247"/>
      <c r="E945" s="247"/>
      <c r="F945" s="247"/>
    </row>
    <row r="946" spans="1:6" x14ac:dyDescent="0.25">
      <c r="A946" s="247"/>
      <c r="B946" s="247"/>
      <c r="C946" s="247"/>
      <c r="D946" s="247"/>
      <c r="E946" s="247"/>
      <c r="F946" s="247"/>
    </row>
    <row r="947" spans="1:6" x14ac:dyDescent="0.25">
      <c r="A947" s="247"/>
      <c r="B947" s="247"/>
      <c r="C947" s="247"/>
      <c r="D947" s="247"/>
      <c r="E947" s="247"/>
      <c r="F947" s="247"/>
    </row>
    <row r="948" spans="1:6" x14ac:dyDescent="0.25">
      <c r="A948" s="247"/>
      <c r="B948" s="247"/>
      <c r="C948" s="247"/>
      <c r="D948" s="247"/>
      <c r="E948" s="247"/>
      <c r="F948" s="247"/>
    </row>
    <row r="949" spans="1:6" x14ac:dyDescent="0.25">
      <c r="A949" s="247"/>
      <c r="B949" s="247"/>
      <c r="C949" s="247"/>
      <c r="D949" s="247"/>
      <c r="E949" s="247"/>
      <c r="F949" s="247"/>
    </row>
    <row r="950" spans="1:6" x14ac:dyDescent="0.25">
      <c r="A950" s="247"/>
      <c r="B950" s="247"/>
      <c r="C950" s="247"/>
      <c r="D950" s="247"/>
      <c r="E950" s="247"/>
      <c r="F950" s="247"/>
    </row>
    <row r="951" spans="1:6" x14ac:dyDescent="0.25">
      <c r="A951" s="247"/>
      <c r="B951" s="247"/>
      <c r="C951" s="247"/>
      <c r="D951" s="247"/>
      <c r="E951" s="247"/>
      <c r="F951" s="247"/>
    </row>
    <row r="952" spans="1:6" x14ac:dyDescent="0.25">
      <c r="A952" s="247"/>
      <c r="B952" s="247"/>
      <c r="C952" s="247"/>
      <c r="D952" s="247"/>
      <c r="E952" s="247"/>
      <c r="F952" s="247"/>
    </row>
    <row r="953" spans="1:6" x14ac:dyDescent="0.25">
      <c r="A953" s="247"/>
      <c r="B953" s="247"/>
      <c r="C953" s="247"/>
      <c r="D953" s="247"/>
      <c r="E953" s="247"/>
      <c r="F953" s="247"/>
    </row>
    <row r="954" spans="1:6" x14ac:dyDescent="0.25">
      <c r="A954" s="247"/>
      <c r="B954" s="247"/>
      <c r="C954" s="247"/>
      <c r="D954" s="247"/>
      <c r="E954" s="247"/>
      <c r="F954" s="247"/>
    </row>
    <row r="955" spans="1:6" x14ac:dyDescent="0.25">
      <c r="A955" s="247"/>
      <c r="B955" s="247"/>
      <c r="C955" s="247"/>
      <c r="D955" s="247"/>
      <c r="E955" s="247"/>
      <c r="F955" s="247"/>
    </row>
    <row r="956" spans="1:6" x14ac:dyDescent="0.25">
      <c r="A956" s="247"/>
      <c r="B956" s="247"/>
      <c r="C956" s="247"/>
      <c r="D956" s="247"/>
      <c r="E956" s="247"/>
      <c r="F956" s="247"/>
    </row>
    <row r="957" spans="1:6" x14ac:dyDescent="0.25">
      <c r="A957" s="247"/>
      <c r="B957" s="247"/>
      <c r="C957" s="247"/>
      <c r="D957" s="247"/>
      <c r="E957" s="247"/>
      <c r="F957" s="247"/>
    </row>
    <row r="958" spans="1:6" x14ac:dyDescent="0.25">
      <c r="A958" s="247"/>
      <c r="B958" s="247"/>
      <c r="C958" s="247"/>
      <c r="D958" s="247"/>
      <c r="E958" s="247"/>
      <c r="F958" s="247"/>
    </row>
    <row r="959" spans="1:6" x14ac:dyDescent="0.25">
      <c r="A959" s="247"/>
      <c r="B959" s="247"/>
      <c r="C959" s="247"/>
      <c r="D959" s="247"/>
      <c r="E959" s="247"/>
      <c r="F959" s="247"/>
    </row>
    <row r="960" spans="1:6" x14ac:dyDescent="0.25">
      <c r="A960" s="247"/>
      <c r="B960" s="247"/>
      <c r="C960" s="247"/>
      <c r="D960" s="247"/>
      <c r="E960" s="247"/>
      <c r="F960" s="247"/>
    </row>
    <row r="961" spans="1:6" x14ac:dyDescent="0.25">
      <c r="A961" s="247"/>
      <c r="B961" s="247"/>
      <c r="C961" s="247"/>
      <c r="D961" s="247"/>
      <c r="E961" s="247"/>
      <c r="F961" s="247"/>
    </row>
    <row r="962" spans="1:6" x14ac:dyDescent="0.25">
      <c r="A962" s="247"/>
      <c r="B962" s="247"/>
      <c r="C962" s="247"/>
      <c r="D962" s="247"/>
      <c r="E962" s="247"/>
      <c r="F962" s="247"/>
    </row>
    <row r="963" spans="1:6" x14ac:dyDescent="0.25">
      <c r="A963" s="247"/>
      <c r="B963" s="247"/>
      <c r="C963" s="247"/>
      <c r="D963" s="247"/>
      <c r="E963" s="247"/>
      <c r="F963" s="247"/>
    </row>
    <row r="964" spans="1:6" x14ac:dyDescent="0.25">
      <c r="A964" s="247"/>
      <c r="B964" s="247"/>
      <c r="C964" s="247"/>
      <c r="D964" s="247"/>
      <c r="E964" s="247"/>
      <c r="F964" s="247"/>
    </row>
    <row r="965" spans="1:6" x14ac:dyDescent="0.25">
      <c r="A965" s="247"/>
      <c r="B965" s="247"/>
      <c r="C965" s="247"/>
      <c r="D965" s="247"/>
      <c r="E965" s="247"/>
      <c r="F965" s="247"/>
    </row>
    <row r="966" spans="1:6" x14ac:dyDescent="0.25">
      <c r="A966" s="247"/>
      <c r="B966" s="247"/>
      <c r="C966" s="247"/>
      <c r="D966" s="247"/>
      <c r="E966" s="247"/>
      <c r="F966" s="247"/>
    </row>
    <row r="967" spans="1:6" x14ac:dyDescent="0.25">
      <c r="A967" s="247"/>
      <c r="B967" s="247"/>
      <c r="C967" s="247"/>
      <c r="D967" s="247"/>
      <c r="E967" s="247"/>
      <c r="F967" s="247"/>
    </row>
    <row r="968" spans="1:6" x14ac:dyDescent="0.25">
      <c r="A968" s="247"/>
      <c r="B968" s="247"/>
      <c r="C968" s="247"/>
      <c r="D968" s="247"/>
      <c r="E968" s="247"/>
      <c r="F968" s="247"/>
    </row>
    <row r="969" spans="1:6" x14ac:dyDescent="0.25">
      <c r="A969" s="247"/>
      <c r="B969" s="247"/>
      <c r="C969" s="247"/>
      <c r="D969" s="247"/>
      <c r="E969" s="247"/>
      <c r="F969" s="247"/>
    </row>
    <row r="970" spans="1:6" x14ac:dyDescent="0.25">
      <c r="A970" s="247"/>
      <c r="B970" s="247"/>
      <c r="C970" s="247"/>
      <c r="D970" s="247"/>
      <c r="E970" s="247"/>
      <c r="F970" s="247"/>
    </row>
    <row r="971" spans="1:6" x14ac:dyDescent="0.25">
      <c r="A971" s="247"/>
      <c r="B971" s="247"/>
      <c r="C971" s="247"/>
      <c r="D971" s="247"/>
      <c r="E971" s="247"/>
      <c r="F971" s="247"/>
    </row>
    <row r="972" spans="1:6" x14ac:dyDescent="0.25">
      <c r="A972" s="247"/>
      <c r="B972" s="247"/>
      <c r="C972" s="247"/>
      <c r="D972" s="247"/>
      <c r="E972" s="247"/>
      <c r="F972" s="247"/>
    </row>
    <row r="973" spans="1:6" x14ac:dyDescent="0.25">
      <c r="A973" s="247"/>
      <c r="B973" s="247"/>
      <c r="C973" s="247"/>
      <c r="D973" s="247"/>
      <c r="E973" s="247"/>
      <c r="F973" s="247"/>
    </row>
    <row r="974" spans="1:6" x14ac:dyDescent="0.25">
      <c r="A974" s="247"/>
      <c r="B974" s="247"/>
      <c r="C974" s="247"/>
      <c r="D974" s="247"/>
      <c r="E974" s="247"/>
      <c r="F974" s="247"/>
    </row>
    <row r="975" spans="1:6" x14ac:dyDescent="0.25">
      <c r="A975" s="247"/>
      <c r="B975" s="247"/>
      <c r="C975" s="247"/>
      <c r="D975" s="247"/>
      <c r="E975" s="247"/>
      <c r="F975" s="247"/>
    </row>
    <row r="976" spans="1:6" x14ac:dyDescent="0.25">
      <c r="A976" s="247"/>
      <c r="B976" s="247"/>
      <c r="C976" s="247"/>
      <c r="D976" s="247"/>
      <c r="E976" s="247"/>
      <c r="F976" s="247"/>
    </row>
    <row r="977" spans="1:6" x14ac:dyDescent="0.25">
      <c r="A977" s="247"/>
      <c r="B977" s="247"/>
      <c r="C977" s="247"/>
      <c r="D977" s="247"/>
      <c r="E977" s="247"/>
      <c r="F977" s="247"/>
    </row>
    <row r="978" spans="1:6" x14ac:dyDescent="0.25">
      <c r="A978" s="247"/>
      <c r="B978" s="247"/>
      <c r="C978" s="247"/>
      <c r="D978" s="247"/>
      <c r="E978" s="247"/>
      <c r="F978" s="247"/>
    </row>
    <row r="979" spans="1:6" x14ac:dyDescent="0.25">
      <c r="A979" s="247"/>
      <c r="B979" s="247"/>
      <c r="C979" s="247"/>
      <c r="D979" s="247"/>
      <c r="E979" s="247"/>
      <c r="F979" s="247"/>
    </row>
    <row r="980" spans="1:6" x14ac:dyDescent="0.25">
      <c r="A980" s="247"/>
      <c r="B980" s="247"/>
      <c r="C980" s="247"/>
      <c r="D980" s="247"/>
      <c r="E980" s="247"/>
      <c r="F980" s="247"/>
    </row>
    <row r="981" spans="1:6" x14ac:dyDescent="0.25">
      <c r="A981" s="247"/>
      <c r="B981" s="247"/>
      <c r="C981" s="247"/>
      <c r="D981" s="247"/>
      <c r="E981" s="247"/>
      <c r="F981" s="247"/>
    </row>
    <row r="982" spans="1:6" x14ac:dyDescent="0.25">
      <c r="A982" s="247"/>
      <c r="B982" s="247"/>
      <c r="C982" s="247"/>
      <c r="D982" s="247"/>
      <c r="E982" s="247"/>
      <c r="F982" s="247"/>
    </row>
    <row r="983" spans="1:6" x14ac:dyDescent="0.25">
      <c r="A983" s="247"/>
      <c r="B983" s="247"/>
      <c r="C983" s="247"/>
      <c r="D983" s="247"/>
      <c r="E983" s="247"/>
      <c r="F983" s="247"/>
    </row>
    <row r="984" spans="1:6" x14ac:dyDescent="0.25">
      <c r="A984" s="247"/>
      <c r="B984" s="247"/>
      <c r="C984" s="247"/>
      <c r="D984" s="247"/>
      <c r="E984" s="247"/>
      <c r="F984" s="247"/>
    </row>
    <row r="985" spans="1:6" x14ac:dyDescent="0.25">
      <c r="A985" s="247"/>
      <c r="B985" s="247"/>
      <c r="C985" s="247"/>
      <c r="D985" s="247"/>
      <c r="E985" s="247"/>
      <c r="F985" s="247"/>
    </row>
    <row r="986" spans="1:6" x14ac:dyDescent="0.25">
      <c r="A986" s="247"/>
      <c r="B986" s="247"/>
      <c r="C986" s="247"/>
      <c r="D986" s="247"/>
      <c r="E986" s="247"/>
      <c r="F986" s="247"/>
    </row>
    <row r="987" spans="1:6" x14ac:dyDescent="0.25">
      <c r="A987" s="247"/>
      <c r="B987" s="247"/>
      <c r="C987" s="247"/>
      <c r="D987" s="247"/>
      <c r="E987" s="247"/>
      <c r="F987" s="247"/>
    </row>
    <row r="988" spans="1:6" x14ac:dyDescent="0.25">
      <c r="A988" s="247"/>
      <c r="B988" s="247"/>
      <c r="C988" s="247"/>
      <c r="D988" s="247"/>
      <c r="E988" s="247"/>
      <c r="F988" s="247"/>
    </row>
    <row r="989" spans="1:6" x14ac:dyDescent="0.25">
      <c r="A989" s="247"/>
      <c r="B989" s="247"/>
      <c r="C989" s="247"/>
      <c r="D989" s="247"/>
      <c r="E989" s="247"/>
      <c r="F989" s="247"/>
    </row>
    <row r="990" spans="1:6" x14ac:dyDescent="0.25">
      <c r="A990" s="247"/>
      <c r="B990" s="247"/>
      <c r="C990" s="247"/>
      <c r="D990" s="247"/>
      <c r="E990" s="247"/>
      <c r="F990" s="247"/>
    </row>
    <row r="991" spans="1:6" x14ac:dyDescent="0.25">
      <c r="A991" s="247"/>
      <c r="B991" s="247"/>
      <c r="C991" s="247"/>
      <c r="D991" s="247"/>
      <c r="E991" s="247"/>
      <c r="F991" s="247"/>
    </row>
    <row r="992" spans="1:6" x14ac:dyDescent="0.25">
      <c r="A992" s="247"/>
      <c r="B992" s="247"/>
      <c r="C992" s="247"/>
      <c r="D992" s="247"/>
      <c r="E992" s="247"/>
      <c r="F992" s="247"/>
    </row>
    <row r="993" spans="1:6" x14ac:dyDescent="0.25">
      <c r="A993" s="247"/>
      <c r="B993" s="247"/>
      <c r="C993" s="247"/>
      <c r="D993" s="247"/>
      <c r="E993" s="247"/>
      <c r="F993" s="247"/>
    </row>
    <row r="994" spans="1:6" x14ac:dyDescent="0.25">
      <c r="A994" s="247"/>
      <c r="B994" s="247"/>
      <c r="C994" s="247"/>
      <c r="D994" s="247"/>
      <c r="E994" s="247"/>
      <c r="F994" s="247"/>
    </row>
    <row r="995" spans="1:6" x14ac:dyDescent="0.25">
      <c r="A995" s="247"/>
      <c r="B995" s="247"/>
      <c r="C995" s="247"/>
      <c r="D995" s="247"/>
      <c r="E995" s="247"/>
      <c r="F995" s="247"/>
    </row>
    <row r="996" spans="1:6" x14ac:dyDescent="0.25">
      <c r="A996" s="247"/>
      <c r="B996" s="247"/>
      <c r="C996" s="247"/>
      <c r="D996" s="247"/>
      <c r="E996" s="247"/>
      <c r="F996" s="247"/>
    </row>
    <row r="997" spans="1:6" x14ac:dyDescent="0.25">
      <c r="A997" s="247"/>
      <c r="B997" s="247"/>
      <c r="C997" s="247"/>
      <c r="D997" s="247"/>
      <c r="E997" s="247"/>
      <c r="F997" s="247"/>
    </row>
    <row r="998" spans="1:6" x14ac:dyDescent="0.25">
      <c r="A998" s="247"/>
      <c r="B998" s="247"/>
      <c r="C998" s="247"/>
      <c r="D998" s="247"/>
      <c r="E998" s="247"/>
      <c r="F998" s="247"/>
    </row>
    <row r="999" spans="1:6" x14ac:dyDescent="0.25">
      <c r="A999" s="247"/>
      <c r="B999" s="247"/>
      <c r="C999" s="247"/>
      <c r="D999" s="247"/>
      <c r="E999" s="247"/>
      <c r="F999" s="247"/>
    </row>
    <row r="1000" spans="1:6" x14ac:dyDescent="0.25">
      <c r="A1000" s="247"/>
      <c r="B1000" s="247"/>
      <c r="C1000" s="247"/>
      <c r="D1000" s="247"/>
      <c r="E1000" s="247"/>
      <c r="F1000" s="247"/>
    </row>
    <row r="1001" spans="1:6" x14ac:dyDescent="0.25">
      <c r="A1001" s="247"/>
      <c r="B1001" s="247"/>
      <c r="C1001" s="247"/>
      <c r="D1001" s="247"/>
      <c r="E1001" s="247"/>
      <c r="F1001" s="247"/>
    </row>
    <row r="1002" spans="1:6" x14ac:dyDescent="0.25">
      <c r="A1002" s="247"/>
      <c r="B1002" s="247"/>
      <c r="C1002" s="247"/>
      <c r="D1002" s="247"/>
      <c r="E1002" s="247"/>
      <c r="F1002" s="247"/>
    </row>
    <row r="1003" spans="1:6" x14ac:dyDescent="0.25">
      <c r="A1003" s="247"/>
      <c r="B1003" s="247"/>
      <c r="C1003" s="247"/>
      <c r="D1003" s="247"/>
      <c r="E1003" s="247"/>
      <c r="F1003" s="247"/>
    </row>
    <row r="1004" spans="1:6" x14ac:dyDescent="0.25">
      <c r="A1004" s="247"/>
      <c r="B1004" s="247"/>
      <c r="C1004" s="247"/>
      <c r="D1004" s="247"/>
      <c r="E1004" s="247"/>
      <c r="F1004" s="247"/>
    </row>
    <row r="1005" spans="1:6" x14ac:dyDescent="0.25">
      <c r="A1005" s="247"/>
      <c r="B1005" s="247"/>
      <c r="C1005" s="247"/>
      <c r="D1005" s="247"/>
      <c r="E1005" s="247"/>
      <c r="F1005" s="247"/>
    </row>
    <row r="1006" spans="1:6" x14ac:dyDescent="0.25">
      <c r="A1006" s="247"/>
      <c r="B1006" s="247"/>
      <c r="C1006" s="247"/>
      <c r="D1006" s="247"/>
      <c r="E1006" s="247"/>
      <c r="F1006" s="247"/>
    </row>
    <row r="1007" spans="1:6" x14ac:dyDescent="0.25">
      <c r="A1007" s="247"/>
      <c r="B1007" s="247"/>
      <c r="C1007" s="247"/>
      <c r="D1007" s="247"/>
      <c r="E1007" s="247"/>
      <c r="F1007" s="247"/>
    </row>
    <row r="1008" spans="1:6" x14ac:dyDescent="0.25">
      <c r="A1008" s="247"/>
      <c r="B1008" s="247"/>
      <c r="C1008" s="247"/>
      <c r="D1008" s="247"/>
      <c r="E1008" s="247"/>
      <c r="F1008" s="247"/>
    </row>
    <row r="1009" spans="1:6" x14ac:dyDescent="0.25">
      <c r="A1009" s="247"/>
      <c r="B1009" s="247"/>
      <c r="C1009" s="247"/>
      <c r="D1009" s="247"/>
      <c r="E1009" s="247"/>
      <c r="F1009" s="247"/>
    </row>
    <row r="1010" spans="1:6" x14ac:dyDescent="0.25">
      <c r="A1010" s="247"/>
      <c r="B1010" s="247"/>
      <c r="C1010" s="247"/>
      <c r="D1010" s="247"/>
      <c r="E1010" s="247"/>
      <c r="F1010" s="247"/>
    </row>
    <row r="1011" spans="1:6" x14ac:dyDescent="0.25">
      <c r="A1011" s="247"/>
      <c r="B1011" s="247"/>
      <c r="C1011" s="247"/>
      <c r="D1011" s="247"/>
      <c r="E1011" s="247"/>
      <c r="F1011" s="247"/>
    </row>
    <row r="1012" spans="1:6" x14ac:dyDescent="0.25">
      <c r="A1012" s="247"/>
      <c r="B1012" s="247"/>
      <c r="C1012" s="247"/>
      <c r="D1012" s="247"/>
      <c r="E1012" s="247"/>
      <c r="F1012" s="247"/>
    </row>
    <row r="1013" spans="1:6" x14ac:dyDescent="0.25">
      <c r="A1013" s="247"/>
      <c r="B1013" s="247"/>
      <c r="C1013" s="247"/>
      <c r="D1013" s="247"/>
      <c r="E1013" s="247"/>
      <c r="F1013" s="247"/>
    </row>
    <row r="1014" spans="1:6" x14ac:dyDescent="0.25">
      <c r="A1014" s="247"/>
      <c r="B1014" s="247"/>
      <c r="C1014" s="247"/>
      <c r="D1014" s="247"/>
      <c r="E1014" s="247"/>
      <c r="F1014" s="247"/>
    </row>
    <row r="1015" spans="1:6" x14ac:dyDescent="0.25">
      <c r="A1015" s="247"/>
      <c r="B1015" s="247"/>
      <c r="C1015" s="247"/>
      <c r="D1015" s="247"/>
      <c r="E1015" s="247"/>
      <c r="F1015" s="247"/>
    </row>
    <row r="1016" spans="1:6" x14ac:dyDescent="0.25">
      <c r="A1016" s="247"/>
      <c r="B1016" s="247"/>
      <c r="C1016" s="247"/>
      <c r="D1016" s="247"/>
      <c r="E1016" s="247"/>
      <c r="F1016" s="247"/>
    </row>
    <row r="1017" spans="1:6" x14ac:dyDescent="0.25">
      <c r="A1017" s="247"/>
      <c r="B1017" s="247"/>
      <c r="C1017" s="247"/>
      <c r="D1017" s="247"/>
      <c r="E1017" s="247"/>
      <c r="F1017" s="247"/>
    </row>
    <row r="1018" spans="1:6" x14ac:dyDescent="0.25">
      <c r="A1018" s="247"/>
      <c r="B1018" s="247"/>
      <c r="C1018" s="247"/>
      <c r="D1018" s="247"/>
      <c r="E1018" s="247"/>
      <c r="F1018" s="247"/>
    </row>
    <row r="1019" spans="1:6" x14ac:dyDescent="0.25">
      <c r="A1019" s="247"/>
      <c r="B1019" s="247"/>
      <c r="C1019" s="247"/>
      <c r="D1019" s="247"/>
      <c r="E1019" s="247"/>
      <c r="F1019" s="247"/>
    </row>
    <row r="1020" spans="1:6" x14ac:dyDescent="0.25">
      <c r="A1020" s="247"/>
      <c r="B1020" s="247"/>
      <c r="C1020" s="247"/>
      <c r="D1020" s="247"/>
      <c r="E1020" s="247"/>
      <c r="F1020" s="247"/>
    </row>
    <row r="1021" spans="1:6" x14ac:dyDescent="0.25">
      <c r="A1021" s="247"/>
      <c r="B1021" s="247"/>
      <c r="C1021" s="247"/>
      <c r="D1021" s="247"/>
      <c r="E1021" s="247"/>
      <c r="F1021" s="247"/>
    </row>
    <row r="1022" spans="1:6" x14ac:dyDescent="0.25">
      <c r="A1022" s="247"/>
      <c r="B1022" s="247"/>
      <c r="C1022" s="247"/>
      <c r="D1022" s="247"/>
      <c r="E1022" s="247"/>
      <c r="F1022" s="247"/>
    </row>
    <row r="1023" spans="1:6" x14ac:dyDescent="0.25">
      <c r="A1023" s="247"/>
      <c r="B1023" s="247"/>
      <c r="C1023" s="247"/>
      <c r="D1023" s="247"/>
      <c r="E1023" s="247"/>
      <c r="F1023" s="247"/>
    </row>
    <row r="1024" spans="1:6" x14ac:dyDescent="0.25">
      <c r="A1024" s="247"/>
      <c r="B1024" s="247"/>
      <c r="C1024" s="247"/>
      <c r="D1024" s="247"/>
      <c r="E1024" s="247"/>
      <c r="F1024" s="247"/>
    </row>
    <row r="1025" spans="1:6" x14ac:dyDescent="0.25">
      <c r="A1025" s="247"/>
      <c r="B1025" s="247"/>
      <c r="C1025" s="247"/>
      <c r="D1025" s="247"/>
      <c r="E1025" s="247"/>
      <c r="F1025" s="247"/>
    </row>
    <row r="1026" spans="1:6" x14ac:dyDescent="0.25">
      <c r="A1026" s="247"/>
      <c r="B1026" s="247"/>
      <c r="C1026" s="247"/>
      <c r="D1026" s="247"/>
      <c r="E1026" s="247"/>
      <c r="F1026" s="247"/>
    </row>
    <row r="1027" spans="1:6" x14ac:dyDescent="0.25">
      <c r="A1027" s="247"/>
      <c r="B1027" s="247"/>
      <c r="C1027" s="247"/>
      <c r="D1027" s="247"/>
      <c r="E1027" s="247"/>
      <c r="F1027" s="247"/>
    </row>
    <row r="1028" spans="1:6" x14ac:dyDescent="0.25">
      <c r="A1028" s="247"/>
      <c r="B1028" s="247"/>
      <c r="C1028" s="247"/>
      <c r="D1028" s="247"/>
      <c r="E1028" s="247"/>
      <c r="F1028" s="247"/>
    </row>
    <row r="1029" spans="1:6" x14ac:dyDescent="0.25">
      <c r="A1029" s="247"/>
      <c r="B1029" s="247"/>
      <c r="C1029" s="247"/>
      <c r="D1029" s="247"/>
      <c r="E1029" s="247"/>
      <c r="F1029" s="247"/>
    </row>
    <row r="1030" spans="1:6" x14ac:dyDescent="0.25">
      <c r="A1030" s="247"/>
      <c r="B1030" s="247"/>
      <c r="C1030" s="247"/>
      <c r="D1030" s="247"/>
      <c r="E1030" s="247"/>
      <c r="F1030" s="247"/>
    </row>
    <row r="1031" spans="1:6" x14ac:dyDescent="0.25">
      <c r="A1031" s="247"/>
      <c r="B1031" s="247"/>
      <c r="C1031" s="247"/>
      <c r="D1031" s="247"/>
      <c r="E1031" s="247"/>
      <c r="F1031" s="247"/>
    </row>
    <row r="1032" spans="1:6" x14ac:dyDescent="0.25">
      <c r="A1032" s="247"/>
      <c r="B1032" s="247"/>
      <c r="C1032" s="247"/>
      <c r="D1032" s="247"/>
      <c r="E1032" s="247"/>
      <c r="F1032" s="247"/>
    </row>
    <row r="1033" spans="1:6" x14ac:dyDescent="0.25">
      <c r="A1033" s="247"/>
      <c r="B1033" s="247"/>
      <c r="C1033" s="247"/>
      <c r="D1033" s="247"/>
      <c r="E1033" s="247"/>
      <c r="F1033" s="247"/>
    </row>
    <row r="1034" spans="1:6" x14ac:dyDescent="0.25">
      <c r="A1034" s="247"/>
      <c r="B1034" s="247"/>
      <c r="C1034" s="247"/>
      <c r="D1034" s="247"/>
      <c r="E1034" s="247"/>
      <c r="F1034" s="247"/>
    </row>
    <row r="1035" spans="1:6" x14ac:dyDescent="0.25">
      <c r="A1035" s="247"/>
      <c r="B1035" s="247"/>
      <c r="C1035" s="247"/>
      <c r="D1035" s="247"/>
      <c r="E1035" s="247"/>
      <c r="F1035" s="247"/>
    </row>
    <row r="1036" spans="1:6" x14ac:dyDescent="0.25">
      <c r="A1036" s="247"/>
      <c r="B1036" s="247"/>
      <c r="C1036" s="247"/>
      <c r="D1036" s="247"/>
      <c r="E1036" s="247"/>
      <c r="F1036" s="247"/>
    </row>
    <row r="1037" spans="1:6" x14ac:dyDescent="0.25">
      <c r="A1037" s="247"/>
      <c r="B1037" s="247"/>
      <c r="C1037" s="247"/>
      <c r="D1037" s="247"/>
      <c r="E1037" s="247"/>
      <c r="F1037" s="247"/>
    </row>
    <row r="1038" spans="1:6" x14ac:dyDescent="0.25">
      <c r="A1038" s="247"/>
      <c r="B1038" s="247"/>
      <c r="C1038" s="247"/>
      <c r="D1038" s="247"/>
      <c r="E1038" s="247"/>
      <c r="F1038" s="247"/>
    </row>
    <row r="1039" spans="1:6" x14ac:dyDescent="0.25">
      <c r="A1039" s="247"/>
      <c r="B1039" s="247"/>
      <c r="C1039" s="247"/>
      <c r="D1039" s="247"/>
      <c r="E1039" s="247"/>
      <c r="F1039" s="247"/>
    </row>
    <row r="1040" spans="1:6" x14ac:dyDescent="0.25">
      <c r="A1040" s="247"/>
      <c r="B1040" s="247"/>
      <c r="C1040" s="247"/>
      <c r="D1040" s="247"/>
      <c r="E1040" s="247"/>
      <c r="F1040" s="247"/>
    </row>
    <row r="1041" spans="1:6" x14ac:dyDescent="0.25">
      <c r="A1041" s="247"/>
      <c r="B1041" s="247"/>
      <c r="C1041" s="247"/>
      <c r="D1041" s="247"/>
      <c r="E1041" s="247"/>
      <c r="F1041" s="247"/>
    </row>
    <row r="1042" spans="1:6" x14ac:dyDescent="0.25">
      <c r="A1042" s="247"/>
      <c r="B1042" s="247"/>
      <c r="C1042" s="247"/>
      <c r="D1042" s="247"/>
      <c r="E1042" s="247"/>
      <c r="F1042" s="247"/>
    </row>
    <row r="1043" spans="1:6" x14ac:dyDescent="0.25">
      <c r="A1043" s="247"/>
      <c r="B1043" s="247"/>
      <c r="C1043" s="247"/>
      <c r="D1043" s="247"/>
      <c r="E1043" s="247"/>
      <c r="F1043" s="247"/>
    </row>
    <row r="1044" spans="1:6" x14ac:dyDescent="0.25">
      <c r="A1044" s="247"/>
      <c r="B1044" s="247"/>
      <c r="C1044" s="247"/>
      <c r="D1044" s="247"/>
      <c r="E1044" s="247"/>
      <c r="F1044" s="247"/>
    </row>
    <row r="1045" spans="1:6" x14ac:dyDescent="0.25">
      <c r="A1045" s="247"/>
      <c r="B1045" s="247"/>
      <c r="C1045" s="247"/>
      <c r="D1045" s="247"/>
      <c r="E1045" s="247"/>
      <c r="F1045" s="247"/>
    </row>
    <row r="1046" spans="1:6" x14ac:dyDescent="0.25">
      <c r="A1046" s="247"/>
      <c r="B1046" s="247"/>
      <c r="C1046" s="247"/>
      <c r="D1046" s="247"/>
      <c r="E1046" s="247"/>
      <c r="F1046" s="247"/>
    </row>
    <row r="1047" spans="1:6" x14ac:dyDescent="0.25">
      <c r="A1047" s="247"/>
      <c r="B1047" s="247"/>
      <c r="C1047" s="247"/>
      <c r="D1047" s="247"/>
      <c r="E1047" s="247"/>
      <c r="F1047" s="247"/>
    </row>
    <row r="1048" spans="1:6" x14ac:dyDescent="0.25">
      <c r="A1048" s="247"/>
      <c r="B1048" s="247"/>
      <c r="C1048" s="247"/>
      <c r="D1048" s="247"/>
      <c r="E1048" s="247"/>
      <c r="F1048" s="247"/>
    </row>
    <row r="1049" spans="1:6" x14ac:dyDescent="0.25">
      <c r="A1049" s="247"/>
      <c r="B1049" s="247"/>
      <c r="C1049" s="247"/>
      <c r="D1049" s="247"/>
      <c r="E1049" s="247"/>
      <c r="F1049" s="247"/>
    </row>
    <row r="1050" spans="1:6" x14ac:dyDescent="0.25">
      <c r="A1050" s="247"/>
      <c r="B1050" s="247"/>
      <c r="C1050" s="247"/>
      <c r="D1050" s="247"/>
      <c r="E1050" s="247"/>
      <c r="F1050" s="247"/>
    </row>
    <row r="1051" spans="1:6" x14ac:dyDescent="0.25">
      <c r="A1051" s="247"/>
      <c r="B1051" s="247"/>
      <c r="C1051" s="247"/>
      <c r="D1051" s="247"/>
      <c r="E1051" s="247"/>
      <c r="F1051" s="247"/>
    </row>
    <row r="1052" spans="1:6" x14ac:dyDescent="0.25">
      <c r="A1052" s="247"/>
      <c r="B1052" s="247"/>
      <c r="C1052" s="247"/>
      <c r="D1052" s="247"/>
      <c r="E1052" s="247"/>
      <c r="F1052" s="247"/>
    </row>
    <row r="1053" spans="1:6" x14ac:dyDescent="0.25">
      <c r="A1053" s="247"/>
      <c r="B1053" s="247"/>
      <c r="C1053" s="247"/>
      <c r="D1053" s="247"/>
      <c r="E1053" s="247"/>
      <c r="F1053" s="247"/>
    </row>
    <row r="1054" spans="1:6" x14ac:dyDescent="0.25">
      <c r="A1054" s="247"/>
      <c r="B1054" s="247"/>
      <c r="C1054" s="247"/>
      <c r="D1054" s="247"/>
      <c r="E1054" s="247"/>
      <c r="F1054" s="247"/>
    </row>
    <row r="1055" spans="1:6" x14ac:dyDescent="0.25">
      <c r="A1055" s="247"/>
      <c r="B1055" s="247"/>
      <c r="C1055" s="247"/>
      <c r="D1055" s="247"/>
      <c r="E1055" s="247"/>
      <c r="F1055" s="247"/>
    </row>
    <row r="1056" spans="1:6" x14ac:dyDescent="0.25">
      <c r="A1056" s="247"/>
      <c r="B1056" s="247"/>
      <c r="C1056" s="247"/>
      <c r="D1056" s="247"/>
      <c r="E1056" s="247"/>
      <c r="F1056" s="247"/>
    </row>
    <row r="1057" spans="1:6" x14ac:dyDescent="0.25">
      <c r="A1057" s="247"/>
      <c r="B1057" s="247"/>
      <c r="C1057" s="247"/>
      <c r="D1057" s="247"/>
      <c r="E1057" s="247"/>
      <c r="F1057" s="247"/>
    </row>
    <row r="1058" spans="1:6" x14ac:dyDescent="0.25">
      <c r="A1058" s="247"/>
      <c r="B1058" s="247"/>
      <c r="C1058" s="247"/>
      <c r="D1058" s="247"/>
      <c r="E1058" s="247"/>
      <c r="F1058" s="247"/>
    </row>
    <row r="1059" spans="1:6" x14ac:dyDescent="0.25">
      <c r="A1059" s="247"/>
      <c r="B1059" s="247"/>
      <c r="C1059" s="247"/>
      <c r="D1059" s="247"/>
      <c r="E1059" s="247"/>
      <c r="F1059" s="247"/>
    </row>
    <row r="1060" spans="1:6" x14ac:dyDescent="0.25">
      <c r="A1060" s="247"/>
      <c r="B1060" s="247"/>
      <c r="C1060" s="247"/>
      <c r="D1060" s="247"/>
      <c r="E1060" s="247"/>
      <c r="F1060" s="247"/>
    </row>
    <row r="1061" spans="1:6" x14ac:dyDescent="0.25">
      <c r="A1061" s="247"/>
      <c r="B1061" s="247"/>
      <c r="C1061" s="247"/>
      <c r="D1061" s="247"/>
      <c r="E1061" s="247"/>
      <c r="F1061" s="247"/>
    </row>
    <row r="1062" spans="1:6" x14ac:dyDescent="0.25">
      <c r="A1062" s="247"/>
      <c r="B1062" s="247"/>
      <c r="C1062" s="247"/>
      <c r="D1062" s="247"/>
      <c r="E1062" s="247"/>
      <c r="F1062" s="247"/>
    </row>
    <row r="1063" spans="1:6" x14ac:dyDescent="0.25">
      <c r="A1063" s="247"/>
      <c r="B1063" s="247"/>
      <c r="C1063" s="247"/>
      <c r="D1063" s="247"/>
      <c r="E1063" s="247"/>
      <c r="F1063" s="247"/>
    </row>
    <row r="1064" spans="1:6" x14ac:dyDescent="0.25">
      <c r="A1064" s="247"/>
      <c r="B1064" s="247"/>
      <c r="C1064" s="247"/>
      <c r="D1064" s="247"/>
      <c r="E1064" s="247"/>
      <c r="F1064" s="247"/>
    </row>
    <row r="1065" spans="1:6" x14ac:dyDescent="0.25">
      <c r="A1065" s="247"/>
      <c r="B1065" s="247"/>
      <c r="C1065" s="247"/>
      <c r="D1065" s="247"/>
      <c r="E1065" s="247"/>
      <c r="F1065" s="247"/>
    </row>
    <row r="1066" spans="1:6" x14ac:dyDescent="0.25">
      <c r="A1066" s="247"/>
      <c r="B1066" s="247"/>
      <c r="C1066" s="247"/>
      <c r="D1066" s="247"/>
      <c r="E1066" s="247"/>
      <c r="F1066" s="247"/>
    </row>
    <row r="1067" spans="1:6" x14ac:dyDescent="0.25">
      <c r="A1067" s="247"/>
      <c r="B1067" s="247"/>
      <c r="C1067" s="247"/>
      <c r="D1067" s="247"/>
      <c r="E1067" s="247"/>
      <c r="F1067" s="247"/>
    </row>
    <row r="1068" spans="1:6" x14ac:dyDescent="0.25">
      <c r="A1068" s="247"/>
      <c r="B1068" s="247"/>
      <c r="C1068" s="247"/>
      <c r="D1068" s="247"/>
      <c r="E1068" s="247"/>
      <c r="F1068" s="247"/>
    </row>
    <row r="1069" spans="1:6" x14ac:dyDescent="0.25">
      <c r="A1069" s="247"/>
      <c r="B1069" s="247"/>
      <c r="C1069" s="247"/>
      <c r="D1069" s="247"/>
      <c r="E1069" s="247"/>
      <c r="F1069" s="247"/>
    </row>
    <row r="1070" spans="1:6" x14ac:dyDescent="0.25">
      <c r="A1070" s="247"/>
      <c r="B1070" s="247"/>
      <c r="C1070" s="247"/>
      <c r="D1070" s="247"/>
      <c r="E1070" s="247"/>
      <c r="F1070" s="247"/>
    </row>
    <row r="1071" spans="1:6" x14ac:dyDescent="0.25">
      <c r="A1071" s="247"/>
      <c r="B1071" s="247"/>
      <c r="C1071" s="247"/>
      <c r="D1071" s="247"/>
      <c r="E1071" s="247"/>
      <c r="F1071" s="247"/>
    </row>
    <row r="1072" spans="1:6" x14ac:dyDescent="0.25">
      <c r="A1072" s="247"/>
      <c r="B1072" s="247"/>
      <c r="C1072" s="247"/>
      <c r="D1072" s="247"/>
      <c r="E1072" s="247"/>
      <c r="F1072" s="247"/>
    </row>
    <row r="1073" spans="1:6" x14ac:dyDescent="0.25">
      <c r="A1073" s="247"/>
      <c r="B1073" s="247"/>
      <c r="C1073" s="247"/>
      <c r="D1073" s="247"/>
      <c r="E1073" s="247"/>
      <c r="F1073" s="247"/>
    </row>
    <row r="1074" spans="1:6" x14ac:dyDescent="0.25">
      <c r="A1074" s="247"/>
      <c r="B1074" s="247"/>
      <c r="C1074" s="247"/>
      <c r="D1074" s="247"/>
      <c r="E1074" s="247"/>
      <c r="F1074" s="247"/>
    </row>
  </sheetData>
  <mergeCells count="2">
    <mergeCell ref="A3:F4"/>
    <mergeCell ref="A14:F14"/>
  </mergeCells>
  <pageMargins left="0.70866141732283472" right="0.70866141732283472" top="1.1417322834645669" bottom="0.74803149606299213" header="0.70866141732283472" footer="0.31496062992125984"/>
  <pageSetup paperSize="9" scale="81" orientation="portrait" r:id="rId1"/>
  <headerFooter>
    <oddHeader>&amp;L&amp;"Times New Roman,Normál"&amp;12Vászoly Község Önkormányzata&amp;C&amp;"Times New Roman,Normál"&amp;12 12. melléklet
Az önkormányzat 2020. évi költségvetéséről szóló 3/2020. (II. 11.)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view="pageLayout" zoomScaleNormal="100" workbookViewId="0">
      <selection activeCell="A3" sqref="A3:H3"/>
    </sheetView>
  </sheetViews>
  <sheetFormatPr defaultRowHeight="15.75" x14ac:dyDescent="0.25"/>
  <cols>
    <col min="1" max="1" width="13.28515625" style="227" customWidth="1"/>
    <col min="2" max="2" width="31.140625" style="227" customWidth="1"/>
    <col min="3" max="3" width="11.5703125" style="227" customWidth="1"/>
    <col min="4" max="256" width="9.140625" style="227"/>
    <col min="257" max="257" width="13.28515625" style="227" customWidth="1"/>
    <col min="258" max="258" width="31.140625" style="227" customWidth="1"/>
    <col min="259" max="259" width="11.5703125" style="227" customWidth="1"/>
    <col min="260" max="512" width="9.140625" style="227"/>
    <col min="513" max="513" width="13.28515625" style="227" customWidth="1"/>
    <col min="514" max="514" width="31.140625" style="227" customWidth="1"/>
    <col min="515" max="515" width="11.5703125" style="227" customWidth="1"/>
    <col min="516" max="768" width="9.140625" style="227"/>
    <col min="769" max="769" width="13.28515625" style="227" customWidth="1"/>
    <col min="770" max="770" width="31.140625" style="227" customWidth="1"/>
    <col min="771" max="771" width="11.5703125" style="227" customWidth="1"/>
    <col min="772" max="1024" width="9.140625" style="227"/>
    <col min="1025" max="1025" width="13.28515625" style="227" customWidth="1"/>
    <col min="1026" max="1026" width="31.140625" style="227" customWidth="1"/>
    <col min="1027" max="1027" width="11.5703125" style="227" customWidth="1"/>
    <col min="1028" max="1280" width="9.140625" style="227"/>
    <col min="1281" max="1281" width="13.28515625" style="227" customWidth="1"/>
    <col min="1282" max="1282" width="31.140625" style="227" customWidth="1"/>
    <col min="1283" max="1283" width="11.5703125" style="227" customWidth="1"/>
    <col min="1284" max="1536" width="9.140625" style="227"/>
    <col min="1537" max="1537" width="13.28515625" style="227" customWidth="1"/>
    <col min="1538" max="1538" width="31.140625" style="227" customWidth="1"/>
    <col min="1539" max="1539" width="11.5703125" style="227" customWidth="1"/>
    <col min="1540" max="1792" width="9.140625" style="227"/>
    <col min="1793" max="1793" width="13.28515625" style="227" customWidth="1"/>
    <col min="1794" max="1794" width="31.140625" style="227" customWidth="1"/>
    <col min="1795" max="1795" width="11.5703125" style="227" customWidth="1"/>
    <col min="1796" max="2048" width="9.140625" style="227"/>
    <col min="2049" max="2049" width="13.28515625" style="227" customWidth="1"/>
    <col min="2050" max="2050" width="31.140625" style="227" customWidth="1"/>
    <col min="2051" max="2051" width="11.5703125" style="227" customWidth="1"/>
    <col min="2052" max="2304" width="9.140625" style="227"/>
    <col min="2305" max="2305" width="13.28515625" style="227" customWidth="1"/>
    <col min="2306" max="2306" width="31.140625" style="227" customWidth="1"/>
    <col min="2307" max="2307" width="11.5703125" style="227" customWidth="1"/>
    <col min="2308" max="2560" width="9.140625" style="227"/>
    <col min="2561" max="2561" width="13.28515625" style="227" customWidth="1"/>
    <col min="2562" max="2562" width="31.140625" style="227" customWidth="1"/>
    <col min="2563" max="2563" width="11.5703125" style="227" customWidth="1"/>
    <col min="2564" max="2816" width="9.140625" style="227"/>
    <col min="2817" max="2817" width="13.28515625" style="227" customWidth="1"/>
    <col min="2818" max="2818" width="31.140625" style="227" customWidth="1"/>
    <col min="2819" max="2819" width="11.5703125" style="227" customWidth="1"/>
    <col min="2820" max="3072" width="9.140625" style="227"/>
    <col min="3073" max="3073" width="13.28515625" style="227" customWidth="1"/>
    <col min="3074" max="3074" width="31.140625" style="227" customWidth="1"/>
    <col min="3075" max="3075" width="11.5703125" style="227" customWidth="1"/>
    <col min="3076" max="3328" width="9.140625" style="227"/>
    <col min="3329" max="3329" width="13.28515625" style="227" customWidth="1"/>
    <col min="3330" max="3330" width="31.140625" style="227" customWidth="1"/>
    <col min="3331" max="3331" width="11.5703125" style="227" customWidth="1"/>
    <col min="3332" max="3584" width="9.140625" style="227"/>
    <col min="3585" max="3585" width="13.28515625" style="227" customWidth="1"/>
    <col min="3586" max="3586" width="31.140625" style="227" customWidth="1"/>
    <col min="3587" max="3587" width="11.5703125" style="227" customWidth="1"/>
    <col min="3588" max="3840" width="9.140625" style="227"/>
    <col min="3841" max="3841" width="13.28515625" style="227" customWidth="1"/>
    <col min="3842" max="3842" width="31.140625" style="227" customWidth="1"/>
    <col min="3843" max="3843" width="11.5703125" style="227" customWidth="1"/>
    <col min="3844" max="4096" width="9.140625" style="227"/>
    <col min="4097" max="4097" width="13.28515625" style="227" customWidth="1"/>
    <col min="4098" max="4098" width="31.140625" style="227" customWidth="1"/>
    <col min="4099" max="4099" width="11.5703125" style="227" customWidth="1"/>
    <col min="4100" max="4352" width="9.140625" style="227"/>
    <col min="4353" max="4353" width="13.28515625" style="227" customWidth="1"/>
    <col min="4354" max="4354" width="31.140625" style="227" customWidth="1"/>
    <col min="4355" max="4355" width="11.5703125" style="227" customWidth="1"/>
    <col min="4356" max="4608" width="9.140625" style="227"/>
    <col min="4609" max="4609" width="13.28515625" style="227" customWidth="1"/>
    <col min="4610" max="4610" width="31.140625" style="227" customWidth="1"/>
    <col min="4611" max="4611" width="11.5703125" style="227" customWidth="1"/>
    <col min="4612" max="4864" width="9.140625" style="227"/>
    <col min="4865" max="4865" width="13.28515625" style="227" customWidth="1"/>
    <col min="4866" max="4866" width="31.140625" style="227" customWidth="1"/>
    <col min="4867" max="4867" width="11.5703125" style="227" customWidth="1"/>
    <col min="4868" max="5120" width="9.140625" style="227"/>
    <col min="5121" max="5121" width="13.28515625" style="227" customWidth="1"/>
    <col min="5122" max="5122" width="31.140625" style="227" customWidth="1"/>
    <col min="5123" max="5123" width="11.5703125" style="227" customWidth="1"/>
    <col min="5124" max="5376" width="9.140625" style="227"/>
    <col min="5377" max="5377" width="13.28515625" style="227" customWidth="1"/>
    <col min="5378" max="5378" width="31.140625" style="227" customWidth="1"/>
    <col min="5379" max="5379" width="11.5703125" style="227" customWidth="1"/>
    <col min="5380" max="5632" width="9.140625" style="227"/>
    <col min="5633" max="5633" width="13.28515625" style="227" customWidth="1"/>
    <col min="5634" max="5634" width="31.140625" style="227" customWidth="1"/>
    <col min="5635" max="5635" width="11.5703125" style="227" customWidth="1"/>
    <col min="5636" max="5888" width="9.140625" style="227"/>
    <col min="5889" max="5889" width="13.28515625" style="227" customWidth="1"/>
    <col min="5890" max="5890" width="31.140625" style="227" customWidth="1"/>
    <col min="5891" max="5891" width="11.5703125" style="227" customWidth="1"/>
    <col min="5892" max="6144" width="9.140625" style="227"/>
    <col min="6145" max="6145" width="13.28515625" style="227" customWidth="1"/>
    <col min="6146" max="6146" width="31.140625" style="227" customWidth="1"/>
    <col min="6147" max="6147" width="11.5703125" style="227" customWidth="1"/>
    <col min="6148" max="6400" width="9.140625" style="227"/>
    <col min="6401" max="6401" width="13.28515625" style="227" customWidth="1"/>
    <col min="6402" max="6402" width="31.140625" style="227" customWidth="1"/>
    <col min="6403" max="6403" width="11.5703125" style="227" customWidth="1"/>
    <col min="6404" max="6656" width="9.140625" style="227"/>
    <col min="6657" max="6657" width="13.28515625" style="227" customWidth="1"/>
    <col min="6658" max="6658" width="31.140625" style="227" customWidth="1"/>
    <col min="6659" max="6659" width="11.5703125" style="227" customWidth="1"/>
    <col min="6660" max="6912" width="9.140625" style="227"/>
    <col min="6913" max="6913" width="13.28515625" style="227" customWidth="1"/>
    <col min="6914" max="6914" width="31.140625" style="227" customWidth="1"/>
    <col min="6915" max="6915" width="11.5703125" style="227" customWidth="1"/>
    <col min="6916" max="7168" width="9.140625" style="227"/>
    <col min="7169" max="7169" width="13.28515625" style="227" customWidth="1"/>
    <col min="7170" max="7170" width="31.140625" style="227" customWidth="1"/>
    <col min="7171" max="7171" width="11.5703125" style="227" customWidth="1"/>
    <col min="7172" max="7424" width="9.140625" style="227"/>
    <col min="7425" max="7425" width="13.28515625" style="227" customWidth="1"/>
    <col min="7426" max="7426" width="31.140625" style="227" customWidth="1"/>
    <col min="7427" max="7427" width="11.5703125" style="227" customWidth="1"/>
    <col min="7428" max="7680" width="9.140625" style="227"/>
    <col min="7681" max="7681" width="13.28515625" style="227" customWidth="1"/>
    <col min="7682" max="7682" width="31.140625" style="227" customWidth="1"/>
    <col min="7683" max="7683" width="11.5703125" style="227" customWidth="1"/>
    <col min="7684" max="7936" width="9.140625" style="227"/>
    <col min="7937" max="7937" width="13.28515625" style="227" customWidth="1"/>
    <col min="7938" max="7938" width="31.140625" style="227" customWidth="1"/>
    <col min="7939" max="7939" width="11.5703125" style="227" customWidth="1"/>
    <col min="7940" max="8192" width="9.140625" style="227"/>
    <col min="8193" max="8193" width="13.28515625" style="227" customWidth="1"/>
    <col min="8194" max="8194" width="31.140625" style="227" customWidth="1"/>
    <col min="8195" max="8195" width="11.5703125" style="227" customWidth="1"/>
    <col min="8196" max="8448" width="9.140625" style="227"/>
    <col min="8449" max="8449" width="13.28515625" style="227" customWidth="1"/>
    <col min="8450" max="8450" width="31.140625" style="227" customWidth="1"/>
    <col min="8451" max="8451" width="11.5703125" style="227" customWidth="1"/>
    <col min="8452" max="8704" width="9.140625" style="227"/>
    <col min="8705" max="8705" width="13.28515625" style="227" customWidth="1"/>
    <col min="8706" max="8706" width="31.140625" style="227" customWidth="1"/>
    <col min="8707" max="8707" width="11.5703125" style="227" customWidth="1"/>
    <col min="8708" max="8960" width="9.140625" style="227"/>
    <col min="8961" max="8961" width="13.28515625" style="227" customWidth="1"/>
    <col min="8962" max="8962" width="31.140625" style="227" customWidth="1"/>
    <col min="8963" max="8963" width="11.5703125" style="227" customWidth="1"/>
    <col min="8964" max="9216" width="9.140625" style="227"/>
    <col min="9217" max="9217" width="13.28515625" style="227" customWidth="1"/>
    <col min="9218" max="9218" width="31.140625" style="227" customWidth="1"/>
    <col min="9219" max="9219" width="11.5703125" style="227" customWidth="1"/>
    <col min="9220" max="9472" width="9.140625" style="227"/>
    <col min="9473" max="9473" width="13.28515625" style="227" customWidth="1"/>
    <col min="9474" max="9474" width="31.140625" style="227" customWidth="1"/>
    <col min="9475" max="9475" width="11.5703125" style="227" customWidth="1"/>
    <col min="9476" max="9728" width="9.140625" style="227"/>
    <col min="9729" max="9729" width="13.28515625" style="227" customWidth="1"/>
    <col min="9730" max="9730" width="31.140625" style="227" customWidth="1"/>
    <col min="9731" max="9731" width="11.5703125" style="227" customWidth="1"/>
    <col min="9732" max="9984" width="9.140625" style="227"/>
    <col min="9985" max="9985" width="13.28515625" style="227" customWidth="1"/>
    <col min="9986" max="9986" width="31.140625" style="227" customWidth="1"/>
    <col min="9987" max="9987" width="11.5703125" style="227" customWidth="1"/>
    <col min="9988" max="10240" width="9.140625" style="227"/>
    <col min="10241" max="10241" width="13.28515625" style="227" customWidth="1"/>
    <col min="10242" max="10242" width="31.140625" style="227" customWidth="1"/>
    <col min="10243" max="10243" width="11.5703125" style="227" customWidth="1"/>
    <col min="10244" max="10496" width="9.140625" style="227"/>
    <col min="10497" max="10497" width="13.28515625" style="227" customWidth="1"/>
    <col min="10498" max="10498" width="31.140625" style="227" customWidth="1"/>
    <col min="10499" max="10499" width="11.5703125" style="227" customWidth="1"/>
    <col min="10500" max="10752" width="9.140625" style="227"/>
    <col min="10753" max="10753" width="13.28515625" style="227" customWidth="1"/>
    <col min="10754" max="10754" width="31.140625" style="227" customWidth="1"/>
    <col min="10755" max="10755" width="11.5703125" style="227" customWidth="1"/>
    <col min="10756" max="11008" width="9.140625" style="227"/>
    <col min="11009" max="11009" width="13.28515625" style="227" customWidth="1"/>
    <col min="11010" max="11010" width="31.140625" style="227" customWidth="1"/>
    <col min="11011" max="11011" width="11.5703125" style="227" customWidth="1"/>
    <col min="11012" max="11264" width="9.140625" style="227"/>
    <col min="11265" max="11265" width="13.28515625" style="227" customWidth="1"/>
    <col min="11266" max="11266" width="31.140625" style="227" customWidth="1"/>
    <col min="11267" max="11267" width="11.5703125" style="227" customWidth="1"/>
    <col min="11268" max="11520" width="9.140625" style="227"/>
    <col min="11521" max="11521" width="13.28515625" style="227" customWidth="1"/>
    <col min="11522" max="11522" width="31.140625" style="227" customWidth="1"/>
    <col min="11523" max="11523" width="11.5703125" style="227" customWidth="1"/>
    <col min="11524" max="11776" width="9.140625" style="227"/>
    <col min="11777" max="11777" width="13.28515625" style="227" customWidth="1"/>
    <col min="11778" max="11778" width="31.140625" style="227" customWidth="1"/>
    <col min="11779" max="11779" width="11.5703125" style="227" customWidth="1"/>
    <col min="11780" max="12032" width="9.140625" style="227"/>
    <col min="12033" max="12033" width="13.28515625" style="227" customWidth="1"/>
    <col min="12034" max="12034" width="31.140625" style="227" customWidth="1"/>
    <col min="12035" max="12035" width="11.5703125" style="227" customWidth="1"/>
    <col min="12036" max="12288" width="9.140625" style="227"/>
    <col min="12289" max="12289" width="13.28515625" style="227" customWidth="1"/>
    <col min="12290" max="12290" width="31.140625" style="227" customWidth="1"/>
    <col min="12291" max="12291" width="11.5703125" style="227" customWidth="1"/>
    <col min="12292" max="12544" width="9.140625" style="227"/>
    <col min="12545" max="12545" width="13.28515625" style="227" customWidth="1"/>
    <col min="12546" max="12546" width="31.140625" style="227" customWidth="1"/>
    <col min="12547" max="12547" width="11.5703125" style="227" customWidth="1"/>
    <col min="12548" max="12800" width="9.140625" style="227"/>
    <col min="12801" max="12801" width="13.28515625" style="227" customWidth="1"/>
    <col min="12802" max="12802" width="31.140625" style="227" customWidth="1"/>
    <col min="12803" max="12803" width="11.5703125" style="227" customWidth="1"/>
    <col min="12804" max="13056" width="9.140625" style="227"/>
    <col min="13057" max="13057" width="13.28515625" style="227" customWidth="1"/>
    <col min="13058" max="13058" width="31.140625" style="227" customWidth="1"/>
    <col min="13059" max="13059" width="11.5703125" style="227" customWidth="1"/>
    <col min="13060" max="13312" width="9.140625" style="227"/>
    <col min="13313" max="13313" width="13.28515625" style="227" customWidth="1"/>
    <col min="13314" max="13314" width="31.140625" style="227" customWidth="1"/>
    <col min="13315" max="13315" width="11.5703125" style="227" customWidth="1"/>
    <col min="13316" max="13568" width="9.140625" style="227"/>
    <col min="13569" max="13569" width="13.28515625" style="227" customWidth="1"/>
    <col min="13570" max="13570" width="31.140625" style="227" customWidth="1"/>
    <col min="13571" max="13571" width="11.5703125" style="227" customWidth="1"/>
    <col min="13572" max="13824" width="9.140625" style="227"/>
    <col min="13825" max="13825" width="13.28515625" style="227" customWidth="1"/>
    <col min="13826" max="13826" width="31.140625" style="227" customWidth="1"/>
    <col min="13827" max="13827" width="11.5703125" style="227" customWidth="1"/>
    <col min="13828" max="14080" width="9.140625" style="227"/>
    <col min="14081" max="14081" width="13.28515625" style="227" customWidth="1"/>
    <col min="14082" max="14082" width="31.140625" style="227" customWidth="1"/>
    <col min="14083" max="14083" width="11.5703125" style="227" customWidth="1"/>
    <col min="14084" max="14336" width="9.140625" style="227"/>
    <col min="14337" max="14337" width="13.28515625" style="227" customWidth="1"/>
    <col min="14338" max="14338" width="31.140625" style="227" customWidth="1"/>
    <col min="14339" max="14339" width="11.5703125" style="227" customWidth="1"/>
    <col min="14340" max="14592" width="9.140625" style="227"/>
    <col min="14593" max="14593" width="13.28515625" style="227" customWidth="1"/>
    <col min="14594" max="14594" width="31.140625" style="227" customWidth="1"/>
    <col min="14595" max="14595" width="11.5703125" style="227" customWidth="1"/>
    <col min="14596" max="14848" width="9.140625" style="227"/>
    <col min="14849" max="14849" width="13.28515625" style="227" customWidth="1"/>
    <col min="14850" max="14850" width="31.140625" style="227" customWidth="1"/>
    <col min="14851" max="14851" width="11.5703125" style="227" customWidth="1"/>
    <col min="14852" max="15104" width="9.140625" style="227"/>
    <col min="15105" max="15105" width="13.28515625" style="227" customWidth="1"/>
    <col min="15106" max="15106" width="31.140625" style="227" customWidth="1"/>
    <col min="15107" max="15107" width="11.5703125" style="227" customWidth="1"/>
    <col min="15108" max="15360" width="9.140625" style="227"/>
    <col min="15361" max="15361" width="13.28515625" style="227" customWidth="1"/>
    <col min="15362" max="15362" width="31.140625" style="227" customWidth="1"/>
    <col min="15363" max="15363" width="11.5703125" style="227" customWidth="1"/>
    <col min="15364" max="15616" width="9.140625" style="227"/>
    <col min="15617" max="15617" width="13.28515625" style="227" customWidth="1"/>
    <col min="15618" max="15618" width="31.140625" style="227" customWidth="1"/>
    <col min="15619" max="15619" width="11.5703125" style="227" customWidth="1"/>
    <col min="15620" max="15872" width="9.140625" style="227"/>
    <col min="15873" max="15873" width="13.28515625" style="227" customWidth="1"/>
    <col min="15874" max="15874" width="31.140625" style="227" customWidth="1"/>
    <col min="15875" max="15875" width="11.5703125" style="227" customWidth="1"/>
    <col min="15876" max="16128" width="9.140625" style="227"/>
    <col min="16129" max="16129" width="13.28515625" style="227" customWidth="1"/>
    <col min="16130" max="16130" width="31.140625" style="227" customWidth="1"/>
    <col min="16131" max="16131" width="11.5703125" style="227" customWidth="1"/>
    <col min="16132" max="16384" width="9.140625" style="227"/>
  </cols>
  <sheetData>
    <row r="3" spans="1:8" x14ac:dyDescent="0.25">
      <c r="A3" s="397" t="s">
        <v>407</v>
      </c>
      <c r="B3" s="397"/>
      <c r="C3" s="397"/>
      <c r="D3" s="397"/>
      <c r="E3" s="397"/>
      <c r="F3" s="397"/>
      <c r="G3" s="397"/>
      <c r="H3" s="397"/>
    </row>
    <row r="4" spans="1:8" x14ac:dyDescent="0.25">
      <c r="A4" s="397" t="s">
        <v>408</v>
      </c>
      <c r="B4" s="397"/>
      <c r="C4" s="397"/>
      <c r="D4" s="397"/>
      <c r="E4" s="397"/>
      <c r="F4" s="397"/>
      <c r="G4" s="397"/>
      <c r="H4" s="397"/>
    </row>
    <row r="5" spans="1:8" x14ac:dyDescent="0.25">
      <c r="A5" s="274"/>
      <c r="B5" s="274"/>
      <c r="C5" s="274"/>
      <c r="D5" s="274"/>
      <c r="E5" s="274"/>
      <c r="F5" s="274"/>
      <c r="G5" s="274"/>
      <c r="H5" s="274"/>
    </row>
    <row r="7" spans="1:8" x14ac:dyDescent="0.25">
      <c r="A7" s="275" t="s">
        <v>313</v>
      </c>
      <c r="B7" s="275"/>
      <c r="C7" s="276" t="s">
        <v>409</v>
      </c>
      <c r="D7" s="275" t="s">
        <v>410</v>
      </c>
      <c r="E7" s="398" t="s">
        <v>411</v>
      </c>
      <c r="F7" s="398"/>
      <c r="G7" s="398"/>
      <c r="H7" s="398"/>
    </row>
    <row r="8" spans="1:8" ht="31.5" x14ac:dyDescent="0.25">
      <c r="A8" s="277"/>
      <c r="B8" s="278" t="s">
        <v>412</v>
      </c>
      <c r="C8" s="279" t="s">
        <v>413</v>
      </c>
      <c r="D8" s="278" t="s">
        <v>413</v>
      </c>
      <c r="E8" s="278" t="s">
        <v>304</v>
      </c>
      <c r="F8" s="279" t="s">
        <v>305</v>
      </c>
      <c r="G8" s="279" t="s">
        <v>306</v>
      </c>
      <c r="H8" s="280" t="s">
        <v>354</v>
      </c>
    </row>
    <row r="9" spans="1:8" x14ac:dyDescent="0.25">
      <c r="A9" s="281"/>
      <c r="B9" s="281"/>
      <c r="C9" s="282"/>
      <c r="D9" s="281"/>
      <c r="E9" s="281"/>
      <c r="F9" s="283"/>
      <c r="G9" s="283"/>
      <c r="H9" s="281"/>
    </row>
    <row r="10" spans="1:8" x14ac:dyDescent="0.25">
      <c r="A10" s="278" t="s">
        <v>323</v>
      </c>
      <c r="B10" s="278" t="s">
        <v>324</v>
      </c>
      <c r="C10" s="279" t="s">
        <v>325</v>
      </c>
      <c r="D10" s="279" t="s">
        <v>326</v>
      </c>
      <c r="E10" s="279" t="s">
        <v>327</v>
      </c>
      <c r="F10" s="279" t="s">
        <v>361</v>
      </c>
      <c r="G10" s="279" t="s">
        <v>362</v>
      </c>
      <c r="H10" s="279" t="s">
        <v>363</v>
      </c>
    </row>
    <row r="11" spans="1:8" x14ac:dyDescent="0.25">
      <c r="A11" s="284"/>
      <c r="B11" s="284" t="s">
        <v>414</v>
      </c>
      <c r="C11" s="284"/>
      <c r="D11" s="284"/>
      <c r="E11" s="284"/>
      <c r="F11" s="284"/>
      <c r="G11" s="284"/>
      <c r="H11" s="284"/>
    </row>
    <row r="12" spans="1:8" ht="31.5" x14ac:dyDescent="0.25">
      <c r="A12" s="284" t="s">
        <v>323</v>
      </c>
      <c r="B12" s="285" t="s">
        <v>415</v>
      </c>
      <c r="C12" s="286"/>
      <c r="D12" s="286"/>
      <c r="E12" s="287"/>
      <c r="F12" s="287"/>
      <c r="G12" s="287"/>
      <c r="H12" s="287"/>
    </row>
    <row r="13" spans="1:8" x14ac:dyDescent="0.25">
      <c r="A13" s="288" t="s">
        <v>324</v>
      </c>
      <c r="B13" s="289"/>
      <c r="C13" s="289"/>
      <c r="D13" s="289"/>
      <c r="E13" s="289"/>
      <c r="F13" s="289"/>
      <c r="G13" s="289"/>
      <c r="H13" s="289"/>
    </row>
    <row r="14" spans="1:8" x14ac:dyDescent="0.25">
      <c r="A14" s="284" t="s">
        <v>325</v>
      </c>
      <c r="B14" s="290" t="s">
        <v>416</v>
      </c>
      <c r="C14" s="287"/>
      <c r="D14" s="287"/>
      <c r="E14" s="287"/>
      <c r="F14" s="287"/>
      <c r="G14" s="287"/>
      <c r="H14" s="287"/>
    </row>
    <row r="15" spans="1:8" x14ac:dyDescent="0.25">
      <c r="A15" s="284" t="s">
        <v>326</v>
      </c>
      <c r="B15" s="287"/>
      <c r="C15" s="287"/>
      <c r="D15" s="287"/>
      <c r="E15" s="287"/>
      <c r="F15" s="287"/>
      <c r="G15" s="287"/>
      <c r="H15" s="287"/>
    </row>
    <row r="16" spans="1:8" x14ac:dyDescent="0.25">
      <c r="A16" s="275" t="s">
        <v>327</v>
      </c>
      <c r="B16" s="290" t="s">
        <v>417</v>
      </c>
      <c r="C16" s="291"/>
      <c r="D16" s="291"/>
      <c r="E16" s="291"/>
      <c r="F16" s="291"/>
      <c r="G16" s="291"/>
      <c r="H16" s="291"/>
    </row>
    <row r="17" spans="1:8" ht="31.5" x14ac:dyDescent="0.25">
      <c r="A17" s="284" t="s">
        <v>361</v>
      </c>
      <c r="B17" s="285" t="s">
        <v>418</v>
      </c>
      <c r="C17" s="286"/>
      <c r="D17" s="286"/>
      <c r="E17" s="292"/>
      <c r="F17" s="292"/>
      <c r="G17" s="292"/>
      <c r="H17" s="292"/>
    </row>
    <row r="18" spans="1:8" x14ac:dyDescent="0.25">
      <c r="A18" s="288" t="s">
        <v>362</v>
      </c>
      <c r="B18" s="289"/>
      <c r="C18" s="289"/>
      <c r="D18" s="289"/>
      <c r="E18" s="293"/>
      <c r="F18" s="293"/>
      <c r="G18" s="293"/>
      <c r="H18" s="293"/>
    </row>
    <row r="19" spans="1:8" x14ac:dyDescent="0.25">
      <c r="A19" s="284" t="s">
        <v>363</v>
      </c>
      <c r="B19" s="290" t="s">
        <v>419</v>
      </c>
      <c r="C19" s="287"/>
      <c r="D19" s="287"/>
      <c r="E19" s="292"/>
      <c r="F19" s="292"/>
      <c r="G19" s="292"/>
      <c r="H19" s="292"/>
    </row>
    <row r="20" spans="1:8" x14ac:dyDescent="0.25">
      <c r="A20" s="284" t="s">
        <v>364</v>
      </c>
      <c r="B20" s="289"/>
      <c r="C20" s="289"/>
      <c r="D20" s="289"/>
      <c r="E20" s="294"/>
      <c r="F20" s="294"/>
      <c r="G20" s="294"/>
      <c r="H20" s="294"/>
    </row>
    <row r="21" spans="1:8" x14ac:dyDescent="0.25">
      <c r="A21" s="275" t="s">
        <v>365</v>
      </c>
      <c r="B21" s="295" t="s">
        <v>420</v>
      </c>
      <c r="C21" s="291"/>
      <c r="D21" s="291"/>
      <c r="E21" s="296"/>
      <c r="F21" s="296"/>
      <c r="G21" s="296"/>
      <c r="H21" s="296"/>
    </row>
    <row r="22" spans="1:8" x14ac:dyDescent="0.25">
      <c r="A22" s="284" t="s">
        <v>366</v>
      </c>
      <c r="B22" s="297" t="s">
        <v>421</v>
      </c>
      <c r="C22" s="286"/>
      <c r="D22" s="286"/>
      <c r="E22" s="292"/>
      <c r="F22" s="292"/>
      <c r="G22" s="292"/>
      <c r="H22" s="292"/>
    </row>
    <row r="23" spans="1:8" x14ac:dyDescent="0.25">
      <c r="A23" s="284" t="s">
        <v>367</v>
      </c>
      <c r="B23" s="284" t="s">
        <v>422</v>
      </c>
      <c r="C23" s="284"/>
      <c r="D23" s="284"/>
      <c r="E23" s="284"/>
      <c r="F23" s="284"/>
      <c r="G23" s="284"/>
      <c r="H23" s="284"/>
    </row>
    <row r="24" spans="1:8" ht="31.5" x14ac:dyDescent="0.25">
      <c r="A24" s="284" t="s">
        <v>423</v>
      </c>
      <c r="B24" s="285" t="s">
        <v>415</v>
      </c>
      <c r="C24" s="286"/>
      <c r="D24" s="286"/>
      <c r="E24" s="287"/>
      <c r="F24" s="287"/>
      <c r="G24" s="287"/>
      <c r="H24" s="287"/>
    </row>
    <row r="25" spans="1:8" x14ac:dyDescent="0.25">
      <c r="A25" s="288" t="s">
        <v>424</v>
      </c>
      <c r="B25" s="289"/>
      <c r="C25" s="289"/>
      <c r="D25" s="289"/>
      <c r="E25" s="289"/>
      <c r="F25" s="289"/>
      <c r="G25" s="289"/>
      <c r="H25" s="289"/>
    </row>
    <row r="26" spans="1:8" x14ac:dyDescent="0.25">
      <c r="A26" s="284" t="s">
        <v>425</v>
      </c>
      <c r="B26" s="290" t="s">
        <v>416</v>
      </c>
      <c r="C26" s="287"/>
      <c r="D26" s="287"/>
      <c r="E26" s="287"/>
      <c r="F26" s="287"/>
      <c r="G26" s="287"/>
      <c r="H26" s="287"/>
    </row>
    <row r="27" spans="1:8" x14ac:dyDescent="0.25">
      <c r="A27" s="284" t="s">
        <v>426</v>
      </c>
      <c r="B27" s="287"/>
      <c r="C27" s="287"/>
      <c r="D27" s="287"/>
      <c r="E27" s="287"/>
      <c r="F27" s="287"/>
      <c r="G27" s="287"/>
      <c r="H27" s="287"/>
    </row>
    <row r="28" spans="1:8" x14ac:dyDescent="0.25">
      <c r="A28" s="275" t="s">
        <v>427</v>
      </c>
      <c r="B28" s="290" t="s">
        <v>417</v>
      </c>
      <c r="C28" s="291"/>
      <c r="D28" s="291"/>
      <c r="E28" s="291"/>
      <c r="F28" s="291"/>
      <c r="G28" s="291"/>
      <c r="H28" s="291"/>
    </row>
    <row r="29" spans="1:8" ht="31.5" x14ac:dyDescent="0.25">
      <c r="A29" s="284" t="s">
        <v>428</v>
      </c>
      <c r="B29" s="285" t="s">
        <v>418</v>
      </c>
      <c r="C29" s="286"/>
      <c r="D29" s="286"/>
      <c r="E29" s="292"/>
      <c r="F29" s="292"/>
      <c r="G29" s="292"/>
      <c r="H29" s="292"/>
    </row>
    <row r="30" spans="1:8" x14ac:dyDescent="0.25">
      <c r="A30" s="288" t="s">
        <v>429</v>
      </c>
      <c r="B30" s="289"/>
      <c r="C30" s="289"/>
      <c r="D30" s="289"/>
      <c r="E30" s="293"/>
      <c r="F30" s="293"/>
      <c r="G30" s="293"/>
      <c r="H30" s="293"/>
    </row>
    <row r="31" spans="1:8" x14ac:dyDescent="0.25">
      <c r="A31" s="284" t="s">
        <v>430</v>
      </c>
      <c r="B31" s="287"/>
      <c r="C31" s="287"/>
      <c r="D31" s="287"/>
      <c r="E31" s="294"/>
      <c r="F31" s="294"/>
      <c r="G31" s="294"/>
      <c r="H31" s="294"/>
    </row>
    <row r="32" spans="1:8" x14ac:dyDescent="0.25">
      <c r="A32" s="284" t="s">
        <v>431</v>
      </c>
      <c r="B32" s="287"/>
      <c r="C32" s="287"/>
      <c r="D32" s="287"/>
      <c r="E32" s="294"/>
      <c r="F32" s="294"/>
      <c r="G32" s="294"/>
      <c r="H32" s="294"/>
    </row>
    <row r="33" spans="1:8" x14ac:dyDescent="0.25">
      <c r="A33" s="284" t="s">
        <v>432</v>
      </c>
      <c r="B33" s="290" t="s">
        <v>416</v>
      </c>
      <c r="C33" s="287"/>
      <c r="D33" s="287"/>
      <c r="E33" s="294"/>
      <c r="F33" s="294"/>
      <c r="G33" s="294"/>
      <c r="H33" s="294"/>
    </row>
    <row r="34" spans="1:8" x14ac:dyDescent="0.25">
      <c r="A34" s="284" t="s">
        <v>433</v>
      </c>
      <c r="B34" s="287"/>
      <c r="C34" s="287"/>
      <c r="D34" s="287"/>
      <c r="E34" s="294"/>
      <c r="F34" s="294"/>
      <c r="G34" s="294"/>
      <c r="H34" s="294"/>
    </row>
    <row r="35" spans="1:8" x14ac:dyDescent="0.25">
      <c r="A35" s="284" t="s">
        <v>434</v>
      </c>
      <c r="B35" s="287"/>
      <c r="C35" s="287"/>
      <c r="D35" s="287"/>
      <c r="E35" s="294"/>
      <c r="F35" s="294"/>
      <c r="G35" s="294"/>
      <c r="H35" s="294"/>
    </row>
    <row r="36" spans="1:8" x14ac:dyDescent="0.25">
      <c r="A36" s="284" t="s">
        <v>435</v>
      </c>
      <c r="B36" s="244"/>
      <c r="C36" s="287"/>
      <c r="D36" s="287"/>
      <c r="E36" s="294"/>
      <c r="F36" s="294"/>
      <c r="G36" s="294"/>
      <c r="H36" s="294"/>
    </row>
    <row r="37" spans="1:8" x14ac:dyDescent="0.25">
      <c r="A37" s="275" t="s">
        <v>436</v>
      </c>
      <c r="B37" s="295" t="s">
        <v>417</v>
      </c>
      <c r="C37" s="291"/>
      <c r="D37" s="291"/>
      <c r="E37" s="298"/>
      <c r="F37" s="298"/>
      <c r="G37" s="298"/>
      <c r="H37" s="298"/>
    </row>
    <row r="38" spans="1:8" x14ac:dyDescent="0.25">
      <c r="A38" s="284" t="s">
        <v>437</v>
      </c>
      <c r="B38" s="297" t="s">
        <v>438</v>
      </c>
      <c r="C38" s="286"/>
      <c r="D38" s="286"/>
      <c r="E38" s="292"/>
      <c r="F38" s="292"/>
      <c r="G38" s="292"/>
      <c r="H38" s="292"/>
    </row>
    <row r="39" spans="1:8" x14ac:dyDescent="0.25">
      <c r="A39" s="284" t="s">
        <v>439</v>
      </c>
      <c r="B39" s="297" t="s">
        <v>440</v>
      </c>
      <c r="C39" s="287"/>
      <c r="D39" s="287"/>
      <c r="E39" s="292">
        <f>E22+E38</f>
        <v>0</v>
      </c>
      <c r="F39" s="292">
        <f>F22+F38</f>
        <v>0</v>
      </c>
      <c r="G39" s="292">
        <f>G22+G38</f>
        <v>0</v>
      </c>
      <c r="H39" s="292">
        <f>H22+H38</f>
        <v>0</v>
      </c>
    </row>
  </sheetData>
  <mergeCells count="3">
    <mergeCell ref="A3:H3"/>
    <mergeCell ref="A4:H4"/>
    <mergeCell ref="E7:H7"/>
  </mergeCells>
  <pageMargins left="0.7" right="0.7" top="0.75" bottom="0.75" header="0.3" footer="0.3"/>
  <pageSetup paperSize="9" scale="87" orientation="portrait" r:id="rId1"/>
  <headerFooter>
    <oddHeader>&amp;L&amp;"Times New Roman,Normál"&amp;12Vászoly Község Önkormányzata&amp;C&amp;"Times New Roman,Normál"&amp;12 13. melléklet
Az önkormányzat 2020. évi költségvetéséről szóló 3/2020. (II. 11.)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Layout" topLeftCell="A3" zoomScaleNormal="100" workbookViewId="0">
      <selection activeCell="A5" sqref="A5:E5"/>
    </sheetView>
  </sheetViews>
  <sheetFormatPr defaultRowHeight="15.75" x14ac:dyDescent="0.25"/>
  <cols>
    <col min="1" max="1" width="38.42578125" style="273" customWidth="1"/>
    <col min="2" max="2" width="12.28515625" style="249" customWidth="1"/>
    <col min="3" max="3" width="14.85546875" style="249" customWidth="1"/>
    <col min="4" max="4" width="13.5703125" style="249" customWidth="1"/>
    <col min="5" max="5" width="14.140625" style="2" customWidth="1"/>
    <col min="6" max="256" width="9.140625" style="250"/>
    <col min="257" max="257" width="40.42578125" style="250" customWidth="1"/>
    <col min="258" max="258" width="13" style="250" customWidth="1"/>
    <col min="259" max="259" width="14.28515625" style="250" customWidth="1"/>
    <col min="260" max="260" width="14.42578125" style="250" bestFit="1" customWidth="1"/>
    <col min="261" max="261" width="14.140625" style="250" customWidth="1"/>
    <col min="262" max="512" width="9.140625" style="250"/>
    <col min="513" max="513" width="40.42578125" style="250" customWidth="1"/>
    <col min="514" max="514" width="13" style="250" customWidth="1"/>
    <col min="515" max="515" width="14.28515625" style="250" customWidth="1"/>
    <col min="516" max="516" width="14.42578125" style="250" bestFit="1" customWidth="1"/>
    <col min="517" max="517" width="14.140625" style="250" customWidth="1"/>
    <col min="518" max="768" width="9.140625" style="250"/>
    <col min="769" max="769" width="40.42578125" style="250" customWidth="1"/>
    <col min="770" max="770" width="13" style="250" customWidth="1"/>
    <col min="771" max="771" width="14.28515625" style="250" customWidth="1"/>
    <col min="772" max="772" width="14.42578125" style="250" bestFit="1" customWidth="1"/>
    <col min="773" max="773" width="14.140625" style="250" customWidth="1"/>
    <col min="774" max="1024" width="9.140625" style="250"/>
    <col min="1025" max="1025" width="40.42578125" style="250" customWidth="1"/>
    <col min="1026" max="1026" width="13" style="250" customWidth="1"/>
    <col min="1027" max="1027" width="14.28515625" style="250" customWidth="1"/>
    <col min="1028" max="1028" width="14.42578125" style="250" bestFit="1" customWidth="1"/>
    <col min="1029" max="1029" width="14.140625" style="250" customWidth="1"/>
    <col min="1030" max="1280" width="9.140625" style="250"/>
    <col min="1281" max="1281" width="40.42578125" style="250" customWidth="1"/>
    <col min="1282" max="1282" width="13" style="250" customWidth="1"/>
    <col min="1283" max="1283" width="14.28515625" style="250" customWidth="1"/>
    <col min="1284" max="1284" width="14.42578125" style="250" bestFit="1" customWidth="1"/>
    <col min="1285" max="1285" width="14.140625" style="250" customWidth="1"/>
    <col min="1286" max="1536" width="9.140625" style="250"/>
    <col min="1537" max="1537" width="40.42578125" style="250" customWidth="1"/>
    <col min="1538" max="1538" width="13" style="250" customWidth="1"/>
    <col min="1539" max="1539" width="14.28515625" style="250" customWidth="1"/>
    <col min="1540" max="1540" width="14.42578125" style="250" bestFit="1" customWidth="1"/>
    <col min="1541" max="1541" width="14.140625" style="250" customWidth="1"/>
    <col min="1542" max="1792" width="9.140625" style="250"/>
    <col min="1793" max="1793" width="40.42578125" style="250" customWidth="1"/>
    <col min="1794" max="1794" width="13" style="250" customWidth="1"/>
    <col min="1795" max="1795" width="14.28515625" style="250" customWidth="1"/>
    <col min="1796" max="1796" width="14.42578125" style="250" bestFit="1" customWidth="1"/>
    <col min="1797" max="1797" width="14.140625" style="250" customWidth="1"/>
    <col min="1798" max="2048" width="9.140625" style="250"/>
    <col min="2049" max="2049" width="40.42578125" style="250" customWidth="1"/>
    <col min="2050" max="2050" width="13" style="250" customWidth="1"/>
    <col min="2051" max="2051" width="14.28515625" style="250" customWidth="1"/>
    <col min="2052" max="2052" width="14.42578125" style="250" bestFit="1" customWidth="1"/>
    <col min="2053" max="2053" width="14.140625" style="250" customWidth="1"/>
    <col min="2054" max="2304" width="9.140625" style="250"/>
    <col min="2305" max="2305" width="40.42578125" style="250" customWidth="1"/>
    <col min="2306" max="2306" width="13" style="250" customWidth="1"/>
    <col min="2307" max="2307" width="14.28515625" style="250" customWidth="1"/>
    <col min="2308" max="2308" width="14.42578125" style="250" bestFit="1" customWidth="1"/>
    <col min="2309" max="2309" width="14.140625" style="250" customWidth="1"/>
    <col min="2310" max="2560" width="9.140625" style="250"/>
    <col min="2561" max="2561" width="40.42578125" style="250" customWidth="1"/>
    <col min="2562" max="2562" width="13" style="250" customWidth="1"/>
    <col min="2563" max="2563" width="14.28515625" style="250" customWidth="1"/>
    <col min="2564" max="2564" width="14.42578125" style="250" bestFit="1" customWidth="1"/>
    <col min="2565" max="2565" width="14.140625" style="250" customWidth="1"/>
    <col min="2566" max="2816" width="9.140625" style="250"/>
    <col min="2817" max="2817" width="40.42578125" style="250" customWidth="1"/>
    <col min="2818" max="2818" width="13" style="250" customWidth="1"/>
    <col min="2819" max="2819" width="14.28515625" style="250" customWidth="1"/>
    <col min="2820" max="2820" width="14.42578125" style="250" bestFit="1" customWidth="1"/>
    <col min="2821" max="2821" width="14.140625" style="250" customWidth="1"/>
    <col min="2822" max="3072" width="9.140625" style="250"/>
    <col min="3073" max="3073" width="40.42578125" style="250" customWidth="1"/>
    <col min="3074" max="3074" width="13" style="250" customWidth="1"/>
    <col min="3075" max="3075" width="14.28515625" style="250" customWidth="1"/>
    <col min="3076" max="3076" width="14.42578125" style="250" bestFit="1" customWidth="1"/>
    <col min="3077" max="3077" width="14.140625" style="250" customWidth="1"/>
    <col min="3078" max="3328" width="9.140625" style="250"/>
    <col min="3329" max="3329" width="40.42578125" style="250" customWidth="1"/>
    <col min="3330" max="3330" width="13" style="250" customWidth="1"/>
    <col min="3331" max="3331" width="14.28515625" style="250" customWidth="1"/>
    <col min="3332" max="3332" width="14.42578125" style="250" bestFit="1" customWidth="1"/>
    <col min="3333" max="3333" width="14.140625" style="250" customWidth="1"/>
    <col min="3334" max="3584" width="9.140625" style="250"/>
    <col min="3585" max="3585" width="40.42578125" style="250" customWidth="1"/>
    <col min="3586" max="3586" width="13" style="250" customWidth="1"/>
    <col min="3587" max="3587" width="14.28515625" style="250" customWidth="1"/>
    <col min="3588" max="3588" width="14.42578125" style="250" bestFit="1" customWidth="1"/>
    <col min="3589" max="3589" width="14.140625" style="250" customWidth="1"/>
    <col min="3590" max="3840" width="9.140625" style="250"/>
    <col min="3841" max="3841" width="40.42578125" style="250" customWidth="1"/>
    <col min="3842" max="3842" width="13" style="250" customWidth="1"/>
    <col min="3843" max="3843" width="14.28515625" style="250" customWidth="1"/>
    <col min="3844" max="3844" width="14.42578125" style="250" bestFit="1" customWidth="1"/>
    <col min="3845" max="3845" width="14.140625" style="250" customWidth="1"/>
    <col min="3846" max="4096" width="9.140625" style="250"/>
    <col min="4097" max="4097" width="40.42578125" style="250" customWidth="1"/>
    <col min="4098" max="4098" width="13" style="250" customWidth="1"/>
    <col min="4099" max="4099" width="14.28515625" style="250" customWidth="1"/>
    <col min="4100" max="4100" width="14.42578125" style="250" bestFit="1" customWidth="1"/>
    <col min="4101" max="4101" width="14.140625" style="250" customWidth="1"/>
    <col min="4102" max="4352" width="9.140625" style="250"/>
    <col min="4353" max="4353" width="40.42578125" style="250" customWidth="1"/>
    <col min="4354" max="4354" width="13" style="250" customWidth="1"/>
    <col min="4355" max="4355" width="14.28515625" style="250" customWidth="1"/>
    <col min="4356" max="4356" width="14.42578125" style="250" bestFit="1" customWidth="1"/>
    <col min="4357" max="4357" width="14.140625" style="250" customWidth="1"/>
    <col min="4358" max="4608" width="9.140625" style="250"/>
    <col min="4609" max="4609" width="40.42578125" style="250" customWidth="1"/>
    <col min="4610" max="4610" width="13" style="250" customWidth="1"/>
    <col min="4611" max="4611" width="14.28515625" style="250" customWidth="1"/>
    <col min="4612" max="4612" width="14.42578125" style="250" bestFit="1" customWidth="1"/>
    <col min="4613" max="4613" width="14.140625" style="250" customWidth="1"/>
    <col min="4614" max="4864" width="9.140625" style="250"/>
    <col min="4865" max="4865" width="40.42578125" style="250" customWidth="1"/>
    <col min="4866" max="4866" width="13" style="250" customWidth="1"/>
    <col min="4867" max="4867" width="14.28515625" style="250" customWidth="1"/>
    <col min="4868" max="4868" width="14.42578125" style="250" bestFit="1" customWidth="1"/>
    <col min="4869" max="4869" width="14.140625" style="250" customWidth="1"/>
    <col min="4870" max="5120" width="9.140625" style="250"/>
    <col min="5121" max="5121" width="40.42578125" style="250" customWidth="1"/>
    <col min="5122" max="5122" width="13" style="250" customWidth="1"/>
    <col min="5123" max="5123" width="14.28515625" style="250" customWidth="1"/>
    <col min="5124" max="5124" width="14.42578125" style="250" bestFit="1" customWidth="1"/>
    <col min="5125" max="5125" width="14.140625" style="250" customWidth="1"/>
    <col min="5126" max="5376" width="9.140625" style="250"/>
    <col min="5377" max="5377" width="40.42578125" style="250" customWidth="1"/>
    <col min="5378" max="5378" width="13" style="250" customWidth="1"/>
    <col min="5379" max="5379" width="14.28515625" style="250" customWidth="1"/>
    <col min="5380" max="5380" width="14.42578125" style="250" bestFit="1" customWidth="1"/>
    <col min="5381" max="5381" width="14.140625" style="250" customWidth="1"/>
    <col min="5382" max="5632" width="9.140625" style="250"/>
    <col min="5633" max="5633" width="40.42578125" style="250" customWidth="1"/>
    <col min="5634" max="5634" width="13" style="250" customWidth="1"/>
    <col min="5635" max="5635" width="14.28515625" style="250" customWidth="1"/>
    <col min="5636" max="5636" width="14.42578125" style="250" bestFit="1" customWidth="1"/>
    <col min="5637" max="5637" width="14.140625" style="250" customWidth="1"/>
    <col min="5638" max="5888" width="9.140625" style="250"/>
    <col min="5889" max="5889" width="40.42578125" style="250" customWidth="1"/>
    <col min="5890" max="5890" width="13" style="250" customWidth="1"/>
    <col min="5891" max="5891" width="14.28515625" style="250" customWidth="1"/>
    <col min="5892" max="5892" width="14.42578125" style="250" bestFit="1" customWidth="1"/>
    <col min="5893" max="5893" width="14.140625" style="250" customWidth="1"/>
    <col min="5894" max="6144" width="9.140625" style="250"/>
    <col min="6145" max="6145" width="40.42578125" style="250" customWidth="1"/>
    <col min="6146" max="6146" width="13" style="250" customWidth="1"/>
    <col min="6147" max="6147" width="14.28515625" style="250" customWidth="1"/>
    <col min="6148" max="6148" width="14.42578125" style="250" bestFit="1" customWidth="1"/>
    <col min="6149" max="6149" width="14.140625" style="250" customWidth="1"/>
    <col min="6150" max="6400" width="9.140625" style="250"/>
    <col min="6401" max="6401" width="40.42578125" style="250" customWidth="1"/>
    <col min="6402" max="6402" width="13" style="250" customWidth="1"/>
    <col min="6403" max="6403" width="14.28515625" style="250" customWidth="1"/>
    <col min="6404" max="6404" width="14.42578125" style="250" bestFit="1" customWidth="1"/>
    <col min="6405" max="6405" width="14.140625" style="250" customWidth="1"/>
    <col min="6406" max="6656" width="9.140625" style="250"/>
    <col min="6657" max="6657" width="40.42578125" style="250" customWidth="1"/>
    <col min="6658" max="6658" width="13" style="250" customWidth="1"/>
    <col min="6659" max="6659" width="14.28515625" style="250" customWidth="1"/>
    <col min="6660" max="6660" width="14.42578125" style="250" bestFit="1" customWidth="1"/>
    <col min="6661" max="6661" width="14.140625" style="250" customWidth="1"/>
    <col min="6662" max="6912" width="9.140625" style="250"/>
    <col min="6913" max="6913" width="40.42578125" style="250" customWidth="1"/>
    <col min="6914" max="6914" width="13" style="250" customWidth="1"/>
    <col min="6915" max="6915" width="14.28515625" style="250" customWidth="1"/>
    <col min="6916" max="6916" width="14.42578125" style="250" bestFit="1" customWidth="1"/>
    <col min="6917" max="6917" width="14.140625" style="250" customWidth="1"/>
    <col min="6918" max="7168" width="9.140625" style="250"/>
    <col min="7169" max="7169" width="40.42578125" style="250" customWidth="1"/>
    <col min="7170" max="7170" width="13" style="250" customWidth="1"/>
    <col min="7171" max="7171" width="14.28515625" style="250" customWidth="1"/>
    <col min="7172" max="7172" width="14.42578125" style="250" bestFit="1" customWidth="1"/>
    <col min="7173" max="7173" width="14.140625" style="250" customWidth="1"/>
    <col min="7174" max="7424" width="9.140625" style="250"/>
    <col min="7425" max="7425" width="40.42578125" style="250" customWidth="1"/>
    <col min="7426" max="7426" width="13" style="250" customWidth="1"/>
    <col min="7427" max="7427" width="14.28515625" style="250" customWidth="1"/>
    <col min="7428" max="7428" width="14.42578125" style="250" bestFit="1" customWidth="1"/>
    <col min="7429" max="7429" width="14.140625" style="250" customWidth="1"/>
    <col min="7430" max="7680" width="9.140625" style="250"/>
    <col min="7681" max="7681" width="40.42578125" style="250" customWidth="1"/>
    <col min="7682" max="7682" width="13" style="250" customWidth="1"/>
    <col min="7683" max="7683" width="14.28515625" style="250" customWidth="1"/>
    <col min="7684" max="7684" width="14.42578125" style="250" bestFit="1" customWidth="1"/>
    <col min="7685" max="7685" width="14.140625" style="250" customWidth="1"/>
    <col min="7686" max="7936" width="9.140625" style="250"/>
    <col min="7937" max="7937" width="40.42578125" style="250" customWidth="1"/>
    <col min="7938" max="7938" width="13" style="250" customWidth="1"/>
    <col min="7939" max="7939" width="14.28515625" style="250" customWidth="1"/>
    <col min="7940" max="7940" width="14.42578125" style="250" bestFit="1" customWidth="1"/>
    <col min="7941" max="7941" width="14.140625" style="250" customWidth="1"/>
    <col min="7942" max="8192" width="9.140625" style="250"/>
    <col min="8193" max="8193" width="40.42578125" style="250" customWidth="1"/>
    <col min="8194" max="8194" width="13" style="250" customWidth="1"/>
    <col min="8195" max="8195" width="14.28515625" style="250" customWidth="1"/>
    <col min="8196" max="8196" width="14.42578125" style="250" bestFit="1" customWidth="1"/>
    <col min="8197" max="8197" width="14.140625" style="250" customWidth="1"/>
    <col min="8198" max="8448" width="9.140625" style="250"/>
    <col min="8449" max="8449" width="40.42578125" style="250" customWidth="1"/>
    <col min="8450" max="8450" width="13" style="250" customWidth="1"/>
    <col min="8451" max="8451" width="14.28515625" style="250" customWidth="1"/>
    <col min="8452" max="8452" width="14.42578125" style="250" bestFit="1" customWidth="1"/>
    <col min="8453" max="8453" width="14.140625" style="250" customWidth="1"/>
    <col min="8454" max="8704" width="9.140625" style="250"/>
    <col min="8705" max="8705" width="40.42578125" style="250" customWidth="1"/>
    <col min="8706" max="8706" width="13" style="250" customWidth="1"/>
    <col min="8707" max="8707" width="14.28515625" style="250" customWidth="1"/>
    <col min="8708" max="8708" width="14.42578125" style="250" bestFit="1" customWidth="1"/>
    <col min="8709" max="8709" width="14.140625" style="250" customWidth="1"/>
    <col min="8710" max="8960" width="9.140625" style="250"/>
    <col min="8961" max="8961" width="40.42578125" style="250" customWidth="1"/>
    <col min="8962" max="8962" width="13" style="250" customWidth="1"/>
    <col min="8963" max="8963" width="14.28515625" style="250" customWidth="1"/>
    <col min="8964" max="8964" width="14.42578125" style="250" bestFit="1" customWidth="1"/>
    <col min="8965" max="8965" width="14.140625" style="250" customWidth="1"/>
    <col min="8966" max="9216" width="9.140625" style="250"/>
    <col min="9217" max="9217" width="40.42578125" style="250" customWidth="1"/>
    <col min="9218" max="9218" width="13" style="250" customWidth="1"/>
    <col min="9219" max="9219" width="14.28515625" style="250" customWidth="1"/>
    <col min="9220" max="9220" width="14.42578125" style="250" bestFit="1" customWidth="1"/>
    <col min="9221" max="9221" width="14.140625" style="250" customWidth="1"/>
    <col min="9222" max="9472" width="9.140625" style="250"/>
    <col min="9473" max="9473" width="40.42578125" style="250" customWidth="1"/>
    <col min="9474" max="9474" width="13" style="250" customWidth="1"/>
    <col min="9475" max="9475" width="14.28515625" style="250" customWidth="1"/>
    <col min="9476" max="9476" width="14.42578125" style="250" bestFit="1" customWidth="1"/>
    <col min="9477" max="9477" width="14.140625" style="250" customWidth="1"/>
    <col min="9478" max="9728" width="9.140625" style="250"/>
    <col min="9729" max="9729" width="40.42578125" style="250" customWidth="1"/>
    <col min="9730" max="9730" width="13" style="250" customWidth="1"/>
    <col min="9731" max="9731" width="14.28515625" style="250" customWidth="1"/>
    <col min="9732" max="9732" width="14.42578125" style="250" bestFit="1" customWidth="1"/>
    <col min="9733" max="9733" width="14.140625" style="250" customWidth="1"/>
    <col min="9734" max="9984" width="9.140625" style="250"/>
    <col min="9985" max="9985" width="40.42578125" style="250" customWidth="1"/>
    <col min="9986" max="9986" width="13" style="250" customWidth="1"/>
    <col min="9987" max="9987" width="14.28515625" style="250" customWidth="1"/>
    <col min="9988" max="9988" width="14.42578125" style="250" bestFit="1" customWidth="1"/>
    <col min="9989" max="9989" width="14.140625" style="250" customWidth="1"/>
    <col min="9990" max="10240" width="9.140625" style="250"/>
    <col min="10241" max="10241" width="40.42578125" style="250" customWidth="1"/>
    <col min="10242" max="10242" width="13" style="250" customWidth="1"/>
    <col min="10243" max="10243" width="14.28515625" style="250" customWidth="1"/>
    <col min="10244" max="10244" width="14.42578125" style="250" bestFit="1" customWidth="1"/>
    <col min="10245" max="10245" width="14.140625" style="250" customWidth="1"/>
    <col min="10246" max="10496" width="9.140625" style="250"/>
    <col min="10497" max="10497" width="40.42578125" style="250" customWidth="1"/>
    <col min="10498" max="10498" width="13" style="250" customWidth="1"/>
    <col min="10499" max="10499" width="14.28515625" style="250" customWidth="1"/>
    <col min="10500" max="10500" width="14.42578125" style="250" bestFit="1" customWidth="1"/>
    <col min="10501" max="10501" width="14.140625" style="250" customWidth="1"/>
    <col min="10502" max="10752" width="9.140625" style="250"/>
    <col min="10753" max="10753" width="40.42578125" style="250" customWidth="1"/>
    <col min="10754" max="10754" width="13" style="250" customWidth="1"/>
    <col min="10755" max="10755" width="14.28515625" style="250" customWidth="1"/>
    <col min="10756" max="10756" width="14.42578125" style="250" bestFit="1" customWidth="1"/>
    <col min="10757" max="10757" width="14.140625" style="250" customWidth="1"/>
    <col min="10758" max="11008" width="9.140625" style="250"/>
    <col min="11009" max="11009" width="40.42578125" style="250" customWidth="1"/>
    <col min="11010" max="11010" width="13" style="250" customWidth="1"/>
    <col min="11011" max="11011" width="14.28515625" style="250" customWidth="1"/>
    <col min="11012" max="11012" width="14.42578125" style="250" bestFit="1" customWidth="1"/>
    <col min="11013" max="11013" width="14.140625" style="250" customWidth="1"/>
    <col min="11014" max="11264" width="9.140625" style="250"/>
    <col min="11265" max="11265" width="40.42578125" style="250" customWidth="1"/>
    <col min="11266" max="11266" width="13" style="250" customWidth="1"/>
    <col min="11267" max="11267" width="14.28515625" style="250" customWidth="1"/>
    <col min="11268" max="11268" width="14.42578125" style="250" bestFit="1" customWidth="1"/>
    <col min="11269" max="11269" width="14.140625" style="250" customWidth="1"/>
    <col min="11270" max="11520" width="9.140625" style="250"/>
    <col min="11521" max="11521" width="40.42578125" style="250" customWidth="1"/>
    <col min="11522" max="11522" width="13" style="250" customWidth="1"/>
    <col min="11523" max="11523" width="14.28515625" style="250" customWidth="1"/>
    <col min="11524" max="11524" width="14.42578125" style="250" bestFit="1" customWidth="1"/>
    <col min="11525" max="11525" width="14.140625" style="250" customWidth="1"/>
    <col min="11526" max="11776" width="9.140625" style="250"/>
    <col min="11777" max="11777" width="40.42578125" style="250" customWidth="1"/>
    <col min="11778" max="11778" width="13" style="250" customWidth="1"/>
    <col min="11779" max="11779" width="14.28515625" style="250" customWidth="1"/>
    <col min="11780" max="11780" width="14.42578125" style="250" bestFit="1" customWidth="1"/>
    <col min="11781" max="11781" width="14.140625" style="250" customWidth="1"/>
    <col min="11782" max="12032" width="9.140625" style="250"/>
    <col min="12033" max="12033" width="40.42578125" style="250" customWidth="1"/>
    <col min="12034" max="12034" width="13" style="250" customWidth="1"/>
    <col min="12035" max="12035" width="14.28515625" style="250" customWidth="1"/>
    <col min="12036" max="12036" width="14.42578125" style="250" bestFit="1" customWidth="1"/>
    <col min="12037" max="12037" width="14.140625" style="250" customWidth="1"/>
    <col min="12038" max="12288" width="9.140625" style="250"/>
    <col min="12289" max="12289" width="40.42578125" style="250" customWidth="1"/>
    <col min="12290" max="12290" width="13" style="250" customWidth="1"/>
    <col min="12291" max="12291" width="14.28515625" style="250" customWidth="1"/>
    <col min="12292" max="12292" width="14.42578125" style="250" bestFit="1" customWidth="1"/>
    <col min="12293" max="12293" width="14.140625" style="250" customWidth="1"/>
    <col min="12294" max="12544" width="9.140625" style="250"/>
    <col min="12545" max="12545" width="40.42578125" style="250" customWidth="1"/>
    <col min="12546" max="12546" width="13" style="250" customWidth="1"/>
    <col min="12547" max="12547" width="14.28515625" style="250" customWidth="1"/>
    <col min="12548" max="12548" width="14.42578125" style="250" bestFit="1" customWidth="1"/>
    <col min="12549" max="12549" width="14.140625" style="250" customWidth="1"/>
    <col min="12550" max="12800" width="9.140625" style="250"/>
    <col min="12801" max="12801" width="40.42578125" style="250" customWidth="1"/>
    <col min="12802" max="12802" width="13" style="250" customWidth="1"/>
    <col min="12803" max="12803" width="14.28515625" style="250" customWidth="1"/>
    <col min="12804" max="12804" width="14.42578125" style="250" bestFit="1" customWidth="1"/>
    <col min="12805" max="12805" width="14.140625" style="250" customWidth="1"/>
    <col min="12806" max="13056" width="9.140625" style="250"/>
    <col min="13057" max="13057" width="40.42578125" style="250" customWidth="1"/>
    <col min="13058" max="13058" width="13" style="250" customWidth="1"/>
    <col min="13059" max="13059" width="14.28515625" style="250" customWidth="1"/>
    <col min="13060" max="13060" width="14.42578125" style="250" bestFit="1" customWidth="1"/>
    <col min="13061" max="13061" width="14.140625" style="250" customWidth="1"/>
    <col min="13062" max="13312" width="9.140625" style="250"/>
    <col min="13313" max="13313" width="40.42578125" style="250" customWidth="1"/>
    <col min="13314" max="13314" width="13" style="250" customWidth="1"/>
    <col min="13315" max="13315" width="14.28515625" style="250" customWidth="1"/>
    <col min="13316" max="13316" width="14.42578125" style="250" bestFit="1" customWidth="1"/>
    <col min="13317" max="13317" width="14.140625" style="250" customWidth="1"/>
    <col min="13318" max="13568" width="9.140625" style="250"/>
    <col min="13569" max="13569" width="40.42578125" style="250" customWidth="1"/>
    <col min="13570" max="13570" width="13" style="250" customWidth="1"/>
    <col min="13571" max="13571" width="14.28515625" style="250" customWidth="1"/>
    <col min="13572" max="13572" width="14.42578125" style="250" bestFit="1" customWidth="1"/>
    <col min="13573" max="13573" width="14.140625" style="250" customWidth="1"/>
    <col min="13574" max="13824" width="9.140625" style="250"/>
    <col min="13825" max="13825" width="40.42578125" style="250" customWidth="1"/>
    <col min="13826" max="13826" width="13" style="250" customWidth="1"/>
    <col min="13827" max="13827" width="14.28515625" style="250" customWidth="1"/>
    <col min="13828" max="13828" width="14.42578125" style="250" bestFit="1" customWidth="1"/>
    <col min="13829" max="13829" width="14.140625" style="250" customWidth="1"/>
    <col min="13830" max="14080" width="9.140625" style="250"/>
    <col min="14081" max="14081" width="40.42578125" style="250" customWidth="1"/>
    <col min="14082" max="14082" width="13" style="250" customWidth="1"/>
    <col min="14083" max="14083" width="14.28515625" style="250" customWidth="1"/>
    <col min="14084" max="14084" width="14.42578125" style="250" bestFit="1" customWidth="1"/>
    <col min="14085" max="14085" width="14.140625" style="250" customWidth="1"/>
    <col min="14086" max="14336" width="9.140625" style="250"/>
    <col min="14337" max="14337" width="40.42578125" style="250" customWidth="1"/>
    <col min="14338" max="14338" width="13" style="250" customWidth="1"/>
    <col min="14339" max="14339" width="14.28515625" style="250" customWidth="1"/>
    <col min="14340" max="14340" width="14.42578125" style="250" bestFit="1" customWidth="1"/>
    <col min="14341" max="14341" width="14.140625" style="250" customWidth="1"/>
    <col min="14342" max="14592" width="9.140625" style="250"/>
    <col min="14593" max="14593" width="40.42578125" style="250" customWidth="1"/>
    <col min="14594" max="14594" width="13" style="250" customWidth="1"/>
    <col min="14595" max="14595" width="14.28515625" style="250" customWidth="1"/>
    <col min="14596" max="14596" width="14.42578125" style="250" bestFit="1" customWidth="1"/>
    <col min="14597" max="14597" width="14.140625" style="250" customWidth="1"/>
    <col min="14598" max="14848" width="9.140625" style="250"/>
    <col min="14849" max="14849" width="40.42578125" style="250" customWidth="1"/>
    <col min="14850" max="14850" width="13" style="250" customWidth="1"/>
    <col min="14851" max="14851" width="14.28515625" style="250" customWidth="1"/>
    <col min="14852" max="14852" width="14.42578125" style="250" bestFit="1" customWidth="1"/>
    <col min="14853" max="14853" width="14.140625" style="250" customWidth="1"/>
    <col min="14854" max="15104" width="9.140625" style="250"/>
    <col min="15105" max="15105" width="40.42578125" style="250" customWidth="1"/>
    <col min="15106" max="15106" width="13" style="250" customWidth="1"/>
    <col min="15107" max="15107" width="14.28515625" style="250" customWidth="1"/>
    <col min="15108" max="15108" width="14.42578125" style="250" bestFit="1" customWidth="1"/>
    <col min="15109" max="15109" width="14.140625" style="250" customWidth="1"/>
    <col min="15110" max="15360" width="9.140625" style="250"/>
    <col min="15361" max="15361" width="40.42578125" style="250" customWidth="1"/>
    <col min="15362" max="15362" width="13" style="250" customWidth="1"/>
    <col min="15363" max="15363" width="14.28515625" style="250" customWidth="1"/>
    <col min="15364" max="15364" width="14.42578125" style="250" bestFit="1" customWidth="1"/>
    <col min="15365" max="15365" width="14.140625" style="250" customWidth="1"/>
    <col min="15366" max="15616" width="9.140625" style="250"/>
    <col min="15617" max="15617" width="40.42578125" style="250" customWidth="1"/>
    <col min="15618" max="15618" width="13" style="250" customWidth="1"/>
    <col min="15619" max="15619" width="14.28515625" style="250" customWidth="1"/>
    <col min="15620" max="15620" width="14.42578125" style="250" bestFit="1" customWidth="1"/>
    <col min="15621" max="15621" width="14.140625" style="250" customWidth="1"/>
    <col min="15622" max="15872" width="9.140625" style="250"/>
    <col min="15873" max="15873" width="40.42578125" style="250" customWidth="1"/>
    <col min="15874" max="15874" width="13" style="250" customWidth="1"/>
    <col min="15875" max="15875" width="14.28515625" style="250" customWidth="1"/>
    <col min="15876" max="15876" width="14.42578125" style="250" bestFit="1" customWidth="1"/>
    <col min="15877" max="15877" width="14.140625" style="250" customWidth="1"/>
    <col min="15878" max="16128" width="9.140625" style="250"/>
    <col min="16129" max="16129" width="40.42578125" style="250" customWidth="1"/>
    <col min="16130" max="16130" width="13" style="250" customWidth="1"/>
    <col min="16131" max="16131" width="14.28515625" style="250" customWidth="1"/>
    <col min="16132" max="16132" width="14.42578125" style="250" bestFit="1" customWidth="1"/>
    <col min="16133" max="16133" width="14.140625" style="250" customWidth="1"/>
    <col min="16134" max="16384" width="9.140625" style="250"/>
  </cols>
  <sheetData>
    <row r="1" spans="1:6" hidden="1" x14ac:dyDescent="0.25">
      <c r="A1" s="1"/>
    </row>
    <row r="2" spans="1:6" hidden="1" x14ac:dyDescent="0.25">
      <c r="A2" s="1"/>
    </row>
    <row r="3" spans="1:6" x14ac:dyDescent="0.25">
      <c r="A3" s="1"/>
    </row>
    <row r="4" spans="1:6" x14ac:dyDescent="0.25">
      <c r="A4" s="1"/>
    </row>
    <row r="5" spans="1:6" x14ac:dyDescent="0.25">
      <c r="A5" s="399" t="s">
        <v>461</v>
      </c>
      <c r="B5" s="399"/>
      <c r="C5" s="399"/>
      <c r="D5" s="399"/>
      <c r="E5" s="399"/>
    </row>
    <row r="6" spans="1:6" x14ac:dyDescent="0.25">
      <c r="A6" s="1"/>
    </row>
    <row r="7" spans="1:6" s="251" customFormat="1" ht="63" x14ac:dyDescent="0.2">
      <c r="A7" s="335" t="s">
        <v>89</v>
      </c>
      <c r="B7" s="336" t="s">
        <v>453</v>
      </c>
      <c r="C7" s="337" t="s">
        <v>394</v>
      </c>
      <c r="D7" s="13" t="s">
        <v>441</v>
      </c>
      <c r="E7" s="13" t="s">
        <v>460</v>
      </c>
    </row>
    <row r="8" spans="1:6" ht="31.5" x14ac:dyDescent="0.25">
      <c r="A8" s="338" t="s">
        <v>395</v>
      </c>
      <c r="B8" s="252">
        <f>'1.sz.tábla '!D5</f>
        <v>624185</v>
      </c>
      <c r="C8" s="252">
        <v>22000000</v>
      </c>
      <c r="D8" s="252">
        <v>22500000</v>
      </c>
      <c r="E8" s="339">
        <v>23000000</v>
      </c>
      <c r="F8" s="253"/>
    </row>
    <row r="9" spans="1:6" ht="31.5" x14ac:dyDescent="0.25">
      <c r="A9" s="338" t="s">
        <v>396</v>
      </c>
      <c r="B9" s="252">
        <f>'1.sz.tábla '!D6</f>
        <v>0</v>
      </c>
      <c r="C9" s="252">
        <f>'[3]1.sz.tábla'!D5</f>
        <v>0</v>
      </c>
      <c r="D9" s="252">
        <v>0</v>
      </c>
      <c r="E9" s="339">
        <v>0</v>
      </c>
      <c r="F9" s="253"/>
    </row>
    <row r="10" spans="1:6" x14ac:dyDescent="0.25">
      <c r="A10" s="338" t="s">
        <v>5</v>
      </c>
      <c r="B10" s="252">
        <f>'1.sz.tábla '!D7</f>
        <v>-2000000</v>
      </c>
      <c r="C10" s="252">
        <v>10000000</v>
      </c>
      <c r="D10" s="254">
        <v>20850000</v>
      </c>
      <c r="E10" s="158">
        <v>21050000</v>
      </c>
    </row>
    <row r="11" spans="1:6" x14ac:dyDescent="0.25">
      <c r="A11" s="338" t="s">
        <v>6</v>
      </c>
      <c r="B11" s="252">
        <f>'1.sz.tábla '!D8</f>
        <v>0</v>
      </c>
      <c r="C11" s="252">
        <v>5000000</v>
      </c>
      <c r="D11" s="254">
        <v>6100000</v>
      </c>
      <c r="E11" s="158">
        <v>6200000</v>
      </c>
      <c r="F11" s="253"/>
    </row>
    <row r="12" spans="1:6" x14ac:dyDescent="0.25">
      <c r="A12" s="338" t="s">
        <v>7</v>
      </c>
      <c r="B12" s="252">
        <f>'1.sz.tábla '!D9</f>
        <v>0</v>
      </c>
      <c r="C12" s="252">
        <f>'[3]1.sz.tábla'!D8</f>
        <v>0</v>
      </c>
      <c r="D12" s="254">
        <v>0</v>
      </c>
      <c r="E12" s="158">
        <v>0</v>
      </c>
      <c r="F12" s="253"/>
    </row>
    <row r="13" spans="1:6" x14ac:dyDescent="0.25">
      <c r="A13" s="340" t="s">
        <v>8</v>
      </c>
      <c r="B13" s="252">
        <f>'1.sz.tábla '!D10</f>
        <v>0</v>
      </c>
      <c r="C13" s="252">
        <f>'[3]1.sz.tábla'!D9</f>
        <v>0</v>
      </c>
      <c r="D13" s="252">
        <v>0</v>
      </c>
      <c r="E13" s="339">
        <v>0</v>
      </c>
    </row>
    <row r="14" spans="1:6" ht="18" customHeight="1" x14ac:dyDescent="0.25">
      <c r="A14" s="341" t="s">
        <v>9</v>
      </c>
      <c r="B14" s="252">
        <f>'1.sz.tábla '!D11</f>
        <v>0</v>
      </c>
      <c r="C14" s="252">
        <f>'[3]1.sz.tábla'!D10</f>
        <v>0</v>
      </c>
      <c r="D14" s="252">
        <v>0</v>
      </c>
      <c r="E14" s="339">
        <v>0</v>
      </c>
    </row>
    <row r="15" spans="1:6" x14ac:dyDescent="0.25">
      <c r="A15" s="342" t="s">
        <v>10</v>
      </c>
      <c r="B15" s="255">
        <f>SUM(B8:B14)</f>
        <v>-1375815</v>
      </c>
      <c r="C15" s="255">
        <f>SUM(C8:C13)</f>
        <v>37000000</v>
      </c>
      <c r="D15" s="256">
        <f>SUM(D8:D13)</f>
        <v>49450000</v>
      </c>
      <c r="E15" s="3">
        <f>SUM(E8:E13)</f>
        <v>50250000</v>
      </c>
    </row>
    <row r="16" spans="1:6" x14ac:dyDescent="0.25">
      <c r="A16" s="342" t="s">
        <v>397</v>
      </c>
      <c r="B16" s="257"/>
      <c r="C16" s="257"/>
      <c r="D16" s="257"/>
      <c r="E16" s="343"/>
      <c r="F16" s="253"/>
    </row>
    <row r="17" spans="1:13" ht="47.25" x14ac:dyDescent="0.25">
      <c r="A17" s="344" t="s">
        <v>398</v>
      </c>
      <c r="B17" s="252">
        <f>'1.sz.tábla '!D13</f>
        <v>8652780</v>
      </c>
      <c r="C17" s="252">
        <v>16500000</v>
      </c>
      <c r="D17" s="258">
        <v>6000000</v>
      </c>
      <c r="E17" s="345">
        <v>6500000</v>
      </c>
      <c r="F17" s="253"/>
    </row>
    <row r="18" spans="1:13" ht="63" x14ac:dyDescent="0.25">
      <c r="A18" s="346" t="s">
        <v>399</v>
      </c>
      <c r="B18" s="252">
        <f>'1.sz.tábla '!D14</f>
        <v>167312</v>
      </c>
      <c r="C18" s="252">
        <v>400000</v>
      </c>
      <c r="D18" s="4">
        <v>20000000</v>
      </c>
      <c r="E18" s="4">
        <v>20000000</v>
      </c>
      <c r="F18" s="253"/>
    </row>
    <row r="19" spans="1:13" x14ac:dyDescent="0.25">
      <c r="A19" s="347" t="s">
        <v>400</v>
      </c>
      <c r="B19" s="255">
        <f>SUM(B17:B18)</f>
        <v>8820092</v>
      </c>
      <c r="C19" s="256">
        <f>SUM(C17:C18)</f>
        <v>16900000</v>
      </c>
      <c r="D19" s="3">
        <f>SUM(D17:D18)</f>
        <v>26000000</v>
      </c>
      <c r="E19" s="3">
        <f>SUM(E17:E18)</f>
        <v>26500000</v>
      </c>
      <c r="F19" s="253"/>
    </row>
    <row r="20" spans="1:13" x14ac:dyDescent="0.25">
      <c r="A20" s="348" t="s">
        <v>13</v>
      </c>
      <c r="B20" s="259">
        <f>B15+B19</f>
        <v>7444277</v>
      </c>
      <c r="C20" s="260">
        <f>C15+C19</f>
        <v>53900000</v>
      </c>
      <c r="D20" s="5">
        <f>D15+D19</f>
        <v>75450000</v>
      </c>
      <c r="E20" s="5">
        <f>E15+E19</f>
        <v>76750000</v>
      </c>
    </row>
    <row r="21" spans="1:13" s="263" customFormat="1" x14ac:dyDescent="0.25">
      <c r="A21" s="349"/>
      <c r="B21" s="252"/>
      <c r="C21" s="261"/>
      <c r="D21" s="4"/>
      <c r="E21" s="157"/>
      <c r="F21" s="262"/>
      <c r="G21" s="262"/>
      <c r="H21" s="262"/>
      <c r="I21" s="262"/>
      <c r="J21" s="262"/>
      <c r="K21" s="262"/>
      <c r="L21" s="262"/>
      <c r="M21" s="262"/>
    </row>
    <row r="22" spans="1:13" s="265" customFormat="1" x14ac:dyDescent="0.25">
      <c r="A22" s="342" t="s">
        <v>401</v>
      </c>
      <c r="B22" s="255">
        <f>SUM(B23:B27)</f>
        <v>1365720</v>
      </c>
      <c r="C22" s="256">
        <f>SUM(C23:C27)</f>
        <v>31691500</v>
      </c>
      <c r="D22" s="3">
        <f>SUM(D23:D27)</f>
        <v>32255000</v>
      </c>
      <c r="E22" s="3">
        <f>SUM(E23:E27)</f>
        <v>32818500</v>
      </c>
      <c r="F22" s="264"/>
      <c r="G22" s="264"/>
      <c r="H22" s="264"/>
      <c r="I22" s="264"/>
      <c r="J22" s="264"/>
      <c r="K22" s="264"/>
      <c r="L22" s="264"/>
      <c r="M22" s="264"/>
    </row>
    <row r="23" spans="1:13" s="265" customFormat="1" x14ac:dyDescent="0.25">
      <c r="A23" s="338" t="s">
        <v>147</v>
      </c>
      <c r="B23" s="252">
        <f>'3.sz.tábla '!D6</f>
        <v>1017713</v>
      </c>
      <c r="C23" s="266">
        <v>6450000</v>
      </c>
      <c r="D23" s="4">
        <v>6500000</v>
      </c>
      <c r="E23" s="267">
        <v>6550000</v>
      </c>
      <c r="F23" s="264"/>
      <c r="G23" s="264"/>
      <c r="H23" s="264"/>
      <c r="I23" s="264"/>
      <c r="J23" s="264"/>
      <c r="K23" s="264"/>
      <c r="L23" s="264"/>
      <c r="M23" s="264"/>
    </row>
    <row r="24" spans="1:13" s="263" customFormat="1" ht="31.5" x14ac:dyDescent="0.25">
      <c r="A24" s="338" t="s">
        <v>402</v>
      </c>
      <c r="B24" s="252">
        <f>'3.sz.tábla '!D9</f>
        <v>169049</v>
      </c>
      <c r="C24" s="254">
        <f>6450000*0.27</f>
        <v>1741500</v>
      </c>
      <c r="D24" s="4">
        <f>6500000*0.27</f>
        <v>1755000</v>
      </c>
      <c r="E24" s="4">
        <f>6550000*0.27</f>
        <v>1768500</v>
      </c>
      <c r="F24" s="268"/>
      <c r="G24" s="268"/>
      <c r="H24" s="268"/>
      <c r="I24" s="262"/>
      <c r="J24" s="262"/>
      <c r="K24" s="262"/>
      <c r="L24" s="262"/>
      <c r="M24" s="262"/>
    </row>
    <row r="25" spans="1:13" s="263" customFormat="1" x14ac:dyDescent="0.25">
      <c r="A25" s="338" t="s">
        <v>80</v>
      </c>
      <c r="B25" s="252">
        <f>'3.sz.tábla '!D12</f>
        <v>0</v>
      </c>
      <c r="C25" s="254">
        <v>14000000</v>
      </c>
      <c r="D25" s="4">
        <v>14500000</v>
      </c>
      <c r="E25" s="4">
        <v>15000000</v>
      </c>
      <c r="F25" s="268"/>
      <c r="G25" s="268"/>
      <c r="H25" s="268"/>
      <c r="I25" s="262"/>
      <c r="J25" s="262"/>
      <c r="K25" s="262"/>
      <c r="L25" s="262"/>
      <c r="M25" s="262"/>
    </row>
    <row r="26" spans="1:13" s="263" customFormat="1" x14ac:dyDescent="0.25">
      <c r="A26" s="338" t="s">
        <v>152</v>
      </c>
      <c r="B26" s="252">
        <f>'3.sz.tábla '!D31</f>
        <v>0</v>
      </c>
      <c r="C26" s="254">
        <v>2000000</v>
      </c>
      <c r="D26" s="4">
        <v>2000000</v>
      </c>
      <c r="E26" s="4">
        <v>2000000</v>
      </c>
      <c r="F26" s="268"/>
      <c r="G26" s="268"/>
      <c r="H26" s="268"/>
      <c r="I26" s="262"/>
      <c r="J26" s="262"/>
      <c r="K26" s="262"/>
      <c r="L26" s="262"/>
      <c r="M26" s="262"/>
    </row>
    <row r="27" spans="1:13" x14ac:dyDescent="0.25">
      <c r="A27" s="338" t="s">
        <v>81</v>
      </c>
      <c r="B27" s="252">
        <f>'4.sz.tábla'!D21</f>
        <v>178958</v>
      </c>
      <c r="C27" s="254">
        <v>7500000</v>
      </c>
      <c r="D27" s="4">
        <v>7500000</v>
      </c>
      <c r="E27" s="4">
        <v>7500000</v>
      </c>
    </row>
    <row r="28" spans="1:13" x14ac:dyDescent="0.25">
      <c r="A28" s="342" t="s">
        <v>403</v>
      </c>
      <c r="B28" s="255">
        <f>SUM(B29:B31)</f>
        <v>508000</v>
      </c>
      <c r="C28" s="256">
        <f>SUM(C29:C30)</f>
        <v>18000000</v>
      </c>
      <c r="D28" s="3">
        <f>SUM(D29:D30)</f>
        <v>17500000</v>
      </c>
      <c r="E28" s="3">
        <f>SUM(E29:E30)</f>
        <v>19500000</v>
      </c>
    </row>
    <row r="29" spans="1:13" x14ac:dyDescent="0.25">
      <c r="A29" s="338" t="s">
        <v>404</v>
      </c>
      <c r="B29" s="252">
        <f>'1.sz.tábla '!D21</f>
        <v>508000</v>
      </c>
      <c r="C29" s="254">
        <v>5000000</v>
      </c>
      <c r="D29" s="4">
        <v>5500000</v>
      </c>
      <c r="E29" s="4">
        <v>6000000</v>
      </c>
    </row>
    <row r="30" spans="1:13" x14ac:dyDescent="0.25">
      <c r="A30" s="338" t="s">
        <v>405</v>
      </c>
      <c r="B30" s="252">
        <f>'1.sz.tábla '!D22</f>
        <v>0</v>
      </c>
      <c r="C30" s="254">
        <v>13000000</v>
      </c>
      <c r="D30" s="4">
        <v>12000000</v>
      </c>
      <c r="E30" s="4">
        <v>13500000</v>
      </c>
    </row>
    <row r="31" spans="1:13" x14ac:dyDescent="0.25">
      <c r="A31" s="338" t="s">
        <v>222</v>
      </c>
      <c r="B31" s="252">
        <f>'1.sz.tábla '!D23</f>
        <v>0</v>
      </c>
      <c r="C31" s="252">
        <f>'1.sz.tábla '!E23</f>
        <v>0</v>
      </c>
      <c r="D31" s="252">
        <f>'1.sz.tábla '!F23</f>
        <v>0</v>
      </c>
      <c r="E31" s="339">
        <f>'1.sz.tábla '!G23</f>
        <v>0</v>
      </c>
    </row>
    <row r="32" spans="1:13" x14ac:dyDescent="0.25">
      <c r="A32" s="342" t="s">
        <v>16</v>
      </c>
      <c r="B32" s="255">
        <f>SUM(B33:B34)</f>
        <v>5403245</v>
      </c>
      <c r="C32" s="255">
        <f>SUM(C33:C34)</f>
        <v>3008500</v>
      </c>
      <c r="D32" s="256">
        <f>SUM(D33:D34)</f>
        <v>24445000</v>
      </c>
      <c r="E32" s="350">
        <f>SUM(E33:E34)</f>
        <v>23131500</v>
      </c>
    </row>
    <row r="33" spans="1:5" s="263" customFormat="1" x14ac:dyDescent="0.25">
      <c r="A33" s="338" t="s">
        <v>17</v>
      </c>
      <c r="B33" s="252">
        <f>'1.sz.tábla '!D26</f>
        <v>5403245</v>
      </c>
      <c r="C33" s="252">
        <f>53900000-50891500</f>
        <v>3008500</v>
      </c>
      <c r="D33" s="254">
        <f>75450000-51005000</f>
        <v>24445000</v>
      </c>
      <c r="E33" s="4">
        <f>76750000-53618500</f>
        <v>23131500</v>
      </c>
    </row>
    <row r="34" spans="1:5" s="263" customFormat="1" x14ac:dyDescent="0.25">
      <c r="A34" s="338" t="s">
        <v>18</v>
      </c>
      <c r="B34" s="252"/>
      <c r="C34" s="252"/>
      <c r="D34" s="252"/>
      <c r="E34" s="339"/>
    </row>
    <row r="35" spans="1:5" x14ac:dyDescent="0.25">
      <c r="A35" s="342" t="s">
        <v>19</v>
      </c>
      <c r="B35" s="255">
        <f>SUM(B32,B28,B22)</f>
        <v>7276965</v>
      </c>
      <c r="C35" s="255">
        <f>SUM(C32,C28,C22)</f>
        <v>52700000</v>
      </c>
      <c r="D35" s="256">
        <f>SUM(D32,D28,D22)</f>
        <v>74200000</v>
      </c>
      <c r="E35" s="3">
        <f>SUM(E32,E28,E22)</f>
        <v>75450000</v>
      </c>
    </row>
    <row r="36" spans="1:5" x14ac:dyDescent="0.25">
      <c r="A36" s="338" t="s">
        <v>20</v>
      </c>
      <c r="B36" s="252">
        <v>0</v>
      </c>
      <c r="C36" s="252">
        <v>0</v>
      </c>
      <c r="D36" s="252">
        <v>0</v>
      </c>
      <c r="E36" s="339">
        <v>0</v>
      </c>
    </row>
    <row r="37" spans="1:5" x14ac:dyDescent="0.25">
      <c r="A37" s="351" t="s">
        <v>406</v>
      </c>
      <c r="B37" s="252">
        <f>'5. sz. tábla'!D26</f>
        <v>167312</v>
      </c>
      <c r="C37" s="252">
        <v>1200000</v>
      </c>
      <c r="D37" s="254">
        <v>1250000</v>
      </c>
      <c r="E37" s="4">
        <v>1300000</v>
      </c>
    </row>
    <row r="38" spans="1:5" s="263" customFormat="1" x14ac:dyDescent="0.25">
      <c r="A38" s="347" t="s">
        <v>21</v>
      </c>
      <c r="B38" s="255">
        <f>SUM(B36:B37)</f>
        <v>167312</v>
      </c>
      <c r="C38" s="255">
        <f>SUM(C36:C37)</f>
        <v>1200000</v>
      </c>
      <c r="D38" s="255">
        <f>SUM(D36:D37)</f>
        <v>1250000</v>
      </c>
      <c r="E38" s="350">
        <f>SUM(E36:E37)</f>
        <v>1300000</v>
      </c>
    </row>
    <row r="39" spans="1:5" x14ac:dyDescent="0.25">
      <c r="A39" s="352" t="s">
        <v>22</v>
      </c>
      <c r="B39" s="353">
        <f>SUM(B35,B38)</f>
        <v>7444277</v>
      </c>
      <c r="C39" s="353">
        <f>SUM(C35,C38)</f>
        <v>53900000</v>
      </c>
      <c r="D39" s="354">
        <f>SUM(D35,D38)</f>
        <v>75450000</v>
      </c>
      <c r="E39" s="5">
        <f>SUM(E35,E38)</f>
        <v>76750000</v>
      </c>
    </row>
    <row r="40" spans="1:5" x14ac:dyDescent="0.25">
      <c r="A40" s="331"/>
      <c r="B40" s="332"/>
      <c r="C40" s="332"/>
      <c r="D40" s="333"/>
      <c r="E40" s="334"/>
    </row>
    <row r="41" spans="1:5" x14ac:dyDescent="0.25">
      <c r="A41" s="269"/>
      <c r="B41" s="270"/>
      <c r="C41" s="271"/>
      <c r="D41" s="272"/>
      <c r="E41" s="158"/>
    </row>
  </sheetData>
  <mergeCells count="1">
    <mergeCell ref="A5:E5"/>
  </mergeCells>
  <pageMargins left="0.39370078740157483" right="0.51181102362204722" top="0.74803149606299213" bottom="0.74803149606299213" header="0.31496062992125984" footer="0.31496062992125984"/>
  <pageSetup paperSize="9" scale="99" orientation="portrait" r:id="rId1"/>
  <headerFooter>
    <oddHeader>&amp;L&amp;"Times New Roman,Normál"&amp;12Vászoly Község Önkormányzata&amp;C&amp;"Times New Roman,Normál"&amp;12 14. melléklet
Az önkormányzat 2020. évi költségvetéséről szóló 3/2020. (II. 11.)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78"/>
  <sheetViews>
    <sheetView view="pageLayout" topLeftCell="A3" zoomScaleNormal="75" zoomScaleSheetLayoutView="89" workbookViewId="0">
      <selection activeCell="A3" sqref="A3:D3"/>
    </sheetView>
  </sheetViews>
  <sheetFormatPr defaultColWidth="9" defaultRowHeight="15.75" x14ac:dyDescent="0.25"/>
  <cols>
    <col min="1" max="1" width="47.28515625" style="16" customWidth="1"/>
    <col min="2" max="3" width="15.28515625" style="16" customWidth="1"/>
    <col min="4" max="4" width="17.140625" style="16" customWidth="1"/>
    <col min="5" max="8" width="15.28515625" style="16" customWidth="1"/>
    <col min="9" max="16384" width="9" style="16"/>
  </cols>
  <sheetData>
    <row r="1" spans="1:5" hidden="1" x14ac:dyDescent="0.25">
      <c r="A1" s="14"/>
      <c r="B1" s="15"/>
    </row>
    <row r="2" spans="1:5" hidden="1" x14ac:dyDescent="0.25">
      <c r="A2" s="17"/>
    </row>
    <row r="3" spans="1:5" s="18" customFormat="1" ht="31.5" customHeight="1" x14ac:dyDescent="0.25">
      <c r="A3" s="373" t="s">
        <v>135</v>
      </c>
      <c r="B3" s="373"/>
      <c r="C3" s="373"/>
      <c r="D3" s="373"/>
    </row>
    <row r="4" spans="1:5" s="10" customFormat="1" ht="53.25" customHeight="1" x14ac:dyDescent="0.25">
      <c r="A4" s="83" t="s">
        <v>89</v>
      </c>
      <c r="B4" s="13" t="str">
        <f>'1.sz.tábla '!B4</f>
        <v>2020. évi eredeti előirányzat</v>
      </c>
      <c r="C4" s="13" t="str">
        <f>'1.sz.tábla '!C4</f>
        <v>I. Módosítás</v>
      </c>
      <c r="D4" s="13" t="str">
        <f>'1.sz.tábla '!D4</f>
        <v>Eltérés</v>
      </c>
    </row>
    <row r="5" spans="1:5" s="10" customFormat="1" ht="31.5" x14ac:dyDescent="0.25">
      <c r="A5" s="356" t="s">
        <v>3</v>
      </c>
      <c r="B5" s="5">
        <f>B6+B12+B13+B14+B15+B16</f>
        <v>30950659</v>
      </c>
      <c r="C5" s="5">
        <f>C6+C16</f>
        <v>31574844</v>
      </c>
      <c r="D5" s="5">
        <f>C5-B5</f>
        <v>624185</v>
      </c>
      <c r="E5" s="29"/>
    </row>
    <row r="6" spans="1:5" s="19" customFormat="1" ht="19.5" customHeight="1" x14ac:dyDescent="0.25">
      <c r="A6" s="357" t="s">
        <v>23</v>
      </c>
      <c r="B6" s="20">
        <f>SUM(B7:B9)</f>
        <v>22429015</v>
      </c>
      <c r="C6" s="20">
        <f>SUM(C7:C10)</f>
        <v>22021602</v>
      </c>
      <c r="D6" s="20">
        <f>C6-B6</f>
        <v>-407413</v>
      </c>
    </row>
    <row r="7" spans="1:5" s="19" customFormat="1" ht="16.5" customHeight="1" x14ac:dyDescent="0.25">
      <c r="A7" s="358" t="s">
        <v>24</v>
      </c>
      <c r="B7" s="20">
        <f>'2a. tábla'!E5</f>
        <v>13919015</v>
      </c>
      <c r="C7" s="20">
        <f>'2a. tábla'!F5</f>
        <v>13391695</v>
      </c>
      <c r="D7" s="20">
        <f>'2a. tábla'!G5</f>
        <v>-527320</v>
      </c>
    </row>
    <row r="8" spans="1:5" s="19" customFormat="1" ht="31.5" x14ac:dyDescent="0.25">
      <c r="A8" s="154" t="s">
        <v>25</v>
      </c>
      <c r="B8" s="20">
        <f>'2a. tábla'!E34</f>
        <v>6710000</v>
      </c>
      <c r="C8" s="20">
        <f>'2a. tábla'!F34</f>
        <v>6829907</v>
      </c>
      <c r="D8" s="20">
        <f>'2a. tábla'!G34</f>
        <v>119907</v>
      </c>
      <c r="E8" s="106"/>
    </row>
    <row r="9" spans="1:5" s="19" customFormat="1" x14ac:dyDescent="0.25">
      <c r="A9" s="154" t="s">
        <v>26</v>
      </c>
      <c r="B9" s="20">
        <f>'2a. tábla'!E40</f>
        <v>1800000</v>
      </c>
      <c r="C9" s="20">
        <f>'2a. tábla'!F40</f>
        <v>1800000</v>
      </c>
      <c r="D9" s="20">
        <f>'2a. tábla'!G40</f>
        <v>0</v>
      </c>
    </row>
    <row r="10" spans="1:5" s="10" customFormat="1" ht="31.5" x14ac:dyDescent="0.25">
      <c r="A10" s="154" t="s">
        <v>0</v>
      </c>
      <c r="B10" s="20">
        <v>0</v>
      </c>
      <c r="C10" s="20">
        <v>0</v>
      </c>
      <c r="D10" s="20">
        <f>'2a. tábla'!E43</f>
        <v>0</v>
      </c>
    </row>
    <row r="11" spans="1:5" s="10" customFormat="1" x14ac:dyDescent="0.25">
      <c r="A11" s="154" t="s">
        <v>1</v>
      </c>
      <c r="B11" s="20">
        <v>0</v>
      </c>
      <c r="C11" s="359">
        <v>0</v>
      </c>
      <c r="D11" s="20">
        <v>0</v>
      </c>
    </row>
    <row r="12" spans="1:5" s="10" customFormat="1" x14ac:dyDescent="0.25">
      <c r="A12" s="154" t="s">
        <v>94</v>
      </c>
      <c r="B12" s="20"/>
      <c r="C12" s="360"/>
      <c r="D12" s="359"/>
    </row>
    <row r="13" spans="1:5" s="21" customFormat="1" ht="31.5" x14ac:dyDescent="0.25">
      <c r="A13" s="154" t="s">
        <v>27</v>
      </c>
      <c r="B13" s="20"/>
      <c r="C13" s="360"/>
      <c r="D13" s="359"/>
    </row>
    <row r="14" spans="1:5" s="21" customFormat="1" ht="31.5" x14ac:dyDescent="0.25">
      <c r="A14" s="154" t="s">
        <v>28</v>
      </c>
      <c r="B14" s="20"/>
      <c r="C14" s="360"/>
      <c r="D14" s="359"/>
    </row>
    <row r="15" spans="1:5" s="21" customFormat="1" ht="31.5" x14ac:dyDescent="0.25">
      <c r="A15" s="154" t="s">
        <v>29</v>
      </c>
      <c r="B15" s="20"/>
      <c r="C15" s="360"/>
      <c r="D15" s="359"/>
    </row>
    <row r="16" spans="1:5" s="10" customFormat="1" ht="31.5" x14ac:dyDescent="0.25">
      <c r="A16" s="154" t="s">
        <v>30</v>
      </c>
      <c r="B16" s="20">
        <f>SUM(B17:B19)+91644</f>
        <v>8521644</v>
      </c>
      <c r="C16" s="20">
        <f>SUM(C17:C19)+91644-91644+134724</f>
        <v>9553242</v>
      </c>
      <c r="D16" s="359">
        <f>C16-B16</f>
        <v>1031598</v>
      </c>
    </row>
    <row r="17" spans="1:6" s="10" customFormat="1" ht="18" customHeight="1" x14ac:dyDescent="0.25">
      <c r="A17" s="361" t="s">
        <v>133</v>
      </c>
      <c r="B17" s="362">
        <v>0</v>
      </c>
      <c r="C17" s="362">
        <v>430654</v>
      </c>
      <c r="D17" s="362">
        <f>C17-B17</f>
        <v>430654</v>
      </c>
    </row>
    <row r="18" spans="1:6" s="10" customFormat="1" ht="18" customHeight="1" x14ac:dyDescent="0.25">
      <c r="A18" s="361" t="s">
        <v>449</v>
      </c>
      <c r="B18" s="362">
        <v>0</v>
      </c>
      <c r="C18" s="362">
        <v>557864</v>
      </c>
      <c r="D18" s="362">
        <f>C18-B18</f>
        <v>557864</v>
      </c>
    </row>
    <row r="19" spans="1:6" s="10" customFormat="1" ht="18" customHeight="1" x14ac:dyDescent="0.25">
      <c r="A19" s="361" t="s">
        <v>303</v>
      </c>
      <c r="B19" s="362">
        <v>8430000</v>
      </c>
      <c r="C19" s="362">
        <v>8430000</v>
      </c>
      <c r="D19" s="362">
        <f>C19-B19</f>
        <v>0</v>
      </c>
    </row>
    <row r="20" spans="1:6" s="10" customFormat="1" ht="31.5" x14ac:dyDescent="0.25">
      <c r="A20" s="356" t="s">
        <v>4</v>
      </c>
      <c r="B20" s="5">
        <f>B21+B23+B24+B25+B26</f>
        <v>9000000</v>
      </c>
      <c r="C20" s="5">
        <f>C21+C23+C24+C25+C26</f>
        <v>9000000</v>
      </c>
      <c r="D20" s="5">
        <f>D21+D26</f>
        <v>0</v>
      </c>
    </row>
    <row r="21" spans="1:6" s="10" customFormat="1" x14ac:dyDescent="0.25">
      <c r="A21" s="154" t="s">
        <v>31</v>
      </c>
      <c r="B21" s="20">
        <f>B22:G22</f>
        <v>4000000</v>
      </c>
      <c r="C21" s="20">
        <v>4000000</v>
      </c>
      <c r="D21" s="20">
        <f>C21-B21</f>
        <v>0</v>
      </c>
      <c r="E21" s="28"/>
      <c r="F21" s="28"/>
    </row>
    <row r="22" spans="1:6" s="10" customFormat="1" x14ac:dyDescent="0.25">
      <c r="A22" s="154" t="s">
        <v>130</v>
      </c>
      <c r="B22" s="20">
        <v>4000000</v>
      </c>
      <c r="C22" s="20">
        <v>4000000</v>
      </c>
      <c r="D22" s="20">
        <f>C22-B22</f>
        <v>0</v>
      </c>
    </row>
    <row r="23" spans="1:6" s="10" customFormat="1" ht="47.25" x14ac:dyDescent="0.25">
      <c r="A23" s="154" t="s">
        <v>32</v>
      </c>
      <c r="B23" s="20"/>
      <c r="C23" s="360"/>
      <c r="D23" s="359"/>
    </row>
    <row r="24" spans="1:6" s="10" customFormat="1" ht="31.5" x14ac:dyDescent="0.25">
      <c r="A24" s="154" t="s">
        <v>33</v>
      </c>
      <c r="B24" s="20"/>
      <c r="C24" s="360"/>
      <c r="D24" s="359"/>
    </row>
    <row r="25" spans="1:6" s="10" customFormat="1" ht="31.5" x14ac:dyDescent="0.25">
      <c r="A25" s="154" t="s">
        <v>34</v>
      </c>
      <c r="B25" s="20"/>
      <c r="C25" s="360"/>
      <c r="D25" s="359"/>
    </row>
    <row r="26" spans="1:6" s="10" customFormat="1" ht="31.5" x14ac:dyDescent="0.25">
      <c r="A26" s="154" t="s">
        <v>95</v>
      </c>
      <c r="B26" s="20">
        <v>5000000</v>
      </c>
      <c r="C26" s="359">
        <v>5000000</v>
      </c>
      <c r="D26" s="359">
        <f>C26-B26</f>
        <v>0</v>
      </c>
    </row>
    <row r="27" spans="1:6" s="10" customFormat="1" ht="28.35" customHeight="1" x14ac:dyDescent="0.25">
      <c r="A27" s="356" t="s">
        <v>5</v>
      </c>
      <c r="B27" s="5">
        <f t="shared" ref="B27:C27" si="0">B28+B31+B39</f>
        <v>11620000</v>
      </c>
      <c r="C27" s="5">
        <f t="shared" si="0"/>
        <v>9620000</v>
      </c>
      <c r="D27" s="5">
        <f>C27-B27</f>
        <v>-2000000</v>
      </c>
    </row>
    <row r="28" spans="1:6" s="10" customFormat="1" ht="27.75" customHeight="1" x14ac:dyDescent="0.25">
      <c r="A28" s="154" t="s">
        <v>35</v>
      </c>
      <c r="B28" s="20">
        <v>6600000</v>
      </c>
      <c r="C28" s="20">
        <v>6600000</v>
      </c>
      <c r="D28" s="20">
        <f>C28-B28</f>
        <v>0</v>
      </c>
    </row>
    <row r="29" spans="1:6" s="10" customFormat="1" ht="28.35" customHeight="1" x14ac:dyDescent="0.25">
      <c r="A29" s="357" t="s">
        <v>36</v>
      </c>
      <c r="B29" s="359">
        <v>5400000</v>
      </c>
      <c r="C29" s="359">
        <v>5400000</v>
      </c>
      <c r="D29" s="20">
        <f t="shared" ref="D29:D36" si="1">C29-B29</f>
        <v>0</v>
      </c>
    </row>
    <row r="30" spans="1:6" s="10" customFormat="1" ht="28.35" customHeight="1" x14ac:dyDescent="0.25">
      <c r="A30" s="357" t="s">
        <v>131</v>
      </c>
      <c r="B30" s="359">
        <v>1200000</v>
      </c>
      <c r="C30" s="359">
        <v>1200000</v>
      </c>
      <c r="D30" s="20">
        <f t="shared" si="1"/>
        <v>0</v>
      </c>
    </row>
    <row r="31" spans="1:6" s="10" customFormat="1" ht="28.35" customHeight="1" x14ac:dyDescent="0.25">
      <c r="A31" s="154" t="s">
        <v>37</v>
      </c>
      <c r="B31" s="20">
        <f t="shared" ref="B31:C31" si="2">B32+B34+B35</f>
        <v>5000000</v>
      </c>
      <c r="C31" s="20">
        <f t="shared" si="2"/>
        <v>3000000</v>
      </c>
      <c r="D31" s="20">
        <f t="shared" si="1"/>
        <v>-2000000</v>
      </c>
    </row>
    <row r="32" spans="1:6" s="10" customFormat="1" ht="28.35" customHeight="1" x14ac:dyDescent="0.25">
      <c r="A32" s="154" t="s">
        <v>38</v>
      </c>
      <c r="B32" s="20">
        <v>3000000</v>
      </c>
      <c r="C32" s="20">
        <v>3000000</v>
      </c>
      <c r="D32" s="20">
        <f t="shared" si="1"/>
        <v>0</v>
      </c>
    </row>
    <row r="33" spans="1:4" s="10" customFormat="1" ht="28.35" customHeight="1" x14ac:dyDescent="0.25">
      <c r="A33" s="154" t="s">
        <v>39</v>
      </c>
      <c r="B33" s="359">
        <v>3000000</v>
      </c>
      <c r="C33" s="359">
        <v>3000000</v>
      </c>
      <c r="D33" s="20">
        <f t="shared" si="1"/>
        <v>0</v>
      </c>
    </row>
    <row r="34" spans="1:4" s="10" customFormat="1" ht="28.35" customHeight="1" x14ac:dyDescent="0.25">
      <c r="A34" s="154" t="s">
        <v>40</v>
      </c>
      <c r="B34" s="359">
        <v>1000000</v>
      </c>
      <c r="C34" s="359">
        <v>0</v>
      </c>
      <c r="D34" s="20">
        <f t="shared" si="1"/>
        <v>-1000000</v>
      </c>
    </row>
    <row r="35" spans="1:4" s="10" customFormat="1" ht="28.35" customHeight="1" x14ac:dyDescent="0.25">
      <c r="A35" s="154" t="s">
        <v>41</v>
      </c>
      <c r="B35" s="20">
        <v>1000000</v>
      </c>
      <c r="C35" s="20">
        <v>0</v>
      </c>
      <c r="D35" s="20">
        <f t="shared" si="1"/>
        <v>-1000000</v>
      </c>
    </row>
    <row r="36" spans="1:4" s="10" customFormat="1" ht="28.35" customHeight="1" x14ac:dyDescent="0.25">
      <c r="A36" s="154" t="s">
        <v>42</v>
      </c>
      <c r="B36" s="359">
        <v>1000000</v>
      </c>
      <c r="C36" s="359">
        <v>0</v>
      </c>
      <c r="D36" s="20">
        <f t="shared" si="1"/>
        <v>-1000000</v>
      </c>
    </row>
    <row r="37" spans="1:4" s="10" customFormat="1" ht="28.35" customHeight="1" x14ac:dyDescent="0.25">
      <c r="A37" s="154" t="s">
        <v>43</v>
      </c>
      <c r="B37" s="20"/>
      <c r="C37" s="360"/>
      <c r="D37" s="20"/>
    </row>
    <row r="38" spans="1:4" s="10" customFormat="1" ht="28.35" customHeight="1" x14ac:dyDescent="0.25">
      <c r="A38" s="154" t="s">
        <v>90</v>
      </c>
      <c r="B38" s="20"/>
      <c r="C38" s="360"/>
      <c r="D38" s="20"/>
    </row>
    <row r="39" spans="1:4" s="10" customFormat="1" ht="28.35" customHeight="1" x14ac:dyDescent="0.25">
      <c r="A39" s="154" t="s">
        <v>44</v>
      </c>
      <c r="B39" s="20">
        <v>20000</v>
      </c>
      <c r="C39" s="359">
        <v>20000</v>
      </c>
      <c r="D39" s="20">
        <f>C39-B39</f>
        <v>0</v>
      </c>
    </row>
    <row r="40" spans="1:4" s="10" customFormat="1" ht="28.35" customHeight="1" x14ac:dyDescent="0.25">
      <c r="A40" s="356" t="s">
        <v>6</v>
      </c>
      <c r="B40" s="5">
        <f>B41+B42+B44+B45+B47+B48+B49+B50+B51</f>
        <v>16273000</v>
      </c>
      <c r="C40" s="5">
        <f>C41+C42+C44+C45+C47+C48+C49+C50+C51</f>
        <v>16273000</v>
      </c>
      <c r="D40" s="5">
        <f>C40-B40</f>
        <v>0</v>
      </c>
    </row>
    <row r="41" spans="1:4" s="10" customFormat="1" ht="28.35" customHeight="1" x14ac:dyDescent="0.25">
      <c r="A41" s="357" t="s">
        <v>45</v>
      </c>
      <c r="B41" s="20"/>
      <c r="C41" s="360"/>
      <c r="D41" s="359"/>
    </row>
    <row r="42" spans="1:4" s="23" customFormat="1" ht="28.35" customHeight="1" x14ac:dyDescent="0.25">
      <c r="A42" s="357" t="s">
        <v>46</v>
      </c>
      <c r="B42" s="20">
        <v>2770000</v>
      </c>
      <c r="C42" s="359">
        <v>2770000</v>
      </c>
      <c r="D42" s="359">
        <f>C42-B42</f>
        <v>0</v>
      </c>
    </row>
    <row r="43" spans="1:4" s="24" customFormat="1" ht="28.35" customHeight="1" x14ac:dyDescent="0.25">
      <c r="A43" s="357" t="s">
        <v>84</v>
      </c>
      <c r="B43" s="20">
        <v>600000</v>
      </c>
      <c r="C43" s="20">
        <v>600000</v>
      </c>
      <c r="D43" s="359">
        <f t="shared" ref="D43:D48" si="3">C43-B43</f>
        <v>0</v>
      </c>
    </row>
    <row r="44" spans="1:4" s="25" customFormat="1" ht="28.35" customHeight="1" x14ac:dyDescent="0.25">
      <c r="A44" s="154" t="s">
        <v>47</v>
      </c>
      <c r="B44" s="20"/>
      <c r="C44" s="359"/>
      <c r="D44" s="359"/>
    </row>
    <row r="45" spans="1:4" s="25" customFormat="1" ht="28.35" customHeight="1" x14ac:dyDescent="0.25">
      <c r="A45" s="154" t="s">
        <v>48</v>
      </c>
      <c r="B45" s="20">
        <v>100000</v>
      </c>
      <c r="C45" s="20">
        <v>100000</v>
      </c>
      <c r="D45" s="359">
        <f t="shared" si="3"/>
        <v>0</v>
      </c>
    </row>
    <row r="46" spans="1:4" s="25" customFormat="1" ht="28.35" customHeight="1" x14ac:dyDescent="0.25">
      <c r="A46" s="363" t="s">
        <v>104</v>
      </c>
      <c r="B46" s="20"/>
      <c r="C46" s="359"/>
      <c r="D46" s="359"/>
    </row>
    <row r="47" spans="1:4" s="25" customFormat="1" ht="28.35" customHeight="1" x14ac:dyDescent="0.25">
      <c r="A47" s="363" t="s">
        <v>49</v>
      </c>
      <c r="B47" s="20"/>
      <c r="C47" s="359"/>
      <c r="D47" s="359"/>
    </row>
    <row r="48" spans="1:4" s="25" customFormat="1" ht="28.35" customHeight="1" x14ac:dyDescent="0.25">
      <c r="A48" s="357" t="s">
        <v>50</v>
      </c>
      <c r="B48" s="20">
        <v>13403000</v>
      </c>
      <c r="C48" s="359">
        <v>13403000</v>
      </c>
      <c r="D48" s="359">
        <f t="shared" si="3"/>
        <v>0</v>
      </c>
    </row>
    <row r="49" spans="1:4" s="25" customFormat="1" ht="28.35" customHeight="1" x14ac:dyDescent="0.25">
      <c r="A49" s="357" t="s">
        <v>51</v>
      </c>
      <c r="B49" s="20"/>
      <c r="C49" s="359"/>
      <c r="D49" s="359"/>
    </row>
    <row r="50" spans="1:4" s="25" customFormat="1" ht="28.35" customHeight="1" x14ac:dyDescent="0.25">
      <c r="A50" s="357" t="s">
        <v>52</v>
      </c>
      <c r="B50" s="20">
        <v>0</v>
      </c>
      <c r="C50" s="359">
        <v>0</v>
      </c>
      <c r="D50" s="359"/>
    </row>
    <row r="51" spans="1:4" s="25" customFormat="1" ht="31.5" x14ac:dyDescent="0.25">
      <c r="A51" s="363" t="s">
        <v>91</v>
      </c>
      <c r="B51" s="20"/>
      <c r="C51" s="359"/>
      <c r="D51" s="359"/>
    </row>
    <row r="52" spans="1:4" s="25" customFormat="1" ht="28.35" customHeight="1" x14ac:dyDescent="0.25">
      <c r="A52" s="356" t="s">
        <v>7</v>
      </c>
      <c r="B52" s="5">
        <f t="shared" ref="B52:C52" si="4">SUM(B53:B56)</f>
        <v>46267000</v>
      </c>
      <c r="C52" s="5">
        <f t="shared" si="4"/>
        <v>46267000</v>
      </c>
      <c r="D52" s="5">
        <f>C52-B52</f>
        <v>0</v>
      </c>
    </row>
    <row r="53" spans="1:4" s="25" customFormat="1" ht="28.35" customHeight="1" x14ac:dyDescent="0.25">
      <c r="A53" s="154" t="s">
        <v>53</v>
      </c>
      <c r="B53" s="20"/>
      <c r="C53" s="359"/>
      <c r="D53" s="359"/>
    </row>
    <row r="54" spans="1:4" s="23" customFormat="1" ht="28.35" customHeight="1" x14ac:dyDescent="0.25">
      <c r="A54" s="154" t="s">
        <v>54</v>
      </c>
      <c r="B54" s="20">
        <v>46267000</v>
      </c>
      <c r="C54" s="359">
        <v>46267000</v>
      </c>
      <c r="D54" s="359">
        <f>C54-B54</f>
        <v>0</v>
      </c>
    </row>
    <row r="55" spans="1:4" s="23" customFormat="1" ht="28.35" customHeight="1" x14ac:dyDescent="0.25">
      <c r="A55" s="364" t="s">
        <v>55</v>
      </c>
      <c r="B55" s="20"/>
      <c r="C55" s="360"/>
      <c r="D55" s="359"/>
    </row>
    <row r="56" spans="1:4" s="25" customFormat="1" ht="28.35" customHeight="1" x14ac:dyDescent="0.25">
      <c r="A56" s="154" t="s">
        <v>56</v>
      </c>
      <c r="B56" s="20"/>
      <c r="C56" s="359"/>
      <c r="D56" s="359"/>
    </row>
    <row r="57" spans="1:4" s="25" customFormat="1" ht="28.35" customHeight="1" x14ac:dyDescent="0.25">
      <c r="A57" s="356" t="s">
        <v>8</v>
      </c>
      <c r="B57" s="5">
        <f t="shared" ref="B57:C57" si="5">SUM(B58:B60)</f>
        <v>0</v>
      </c>
      <c r="C57" s="5">
        <f t="shared" si="5"/>
        <v>0</v>
      </c>
      <c r="D57" s="359">
        <v>0</v>
      </c>
    </row>
    <row r="58" spans="1:4" s="25" customFormat="1" ht="32.25" customHeight="1" x14ac:dyDescent="0.25">
      <c r="A58" s="154" t="s">
        <v>57</v>
      </c>
      <c r="B58" s="20"/>
      <c r="C58" s="359"/>
      <c r="D58" s="359"/>
    </row>
    <row r="59" spans="1:4" s="23" customFormat="1" ht="31.5" x14ac:dyDescent="0.25">
      <c r="A59" s="154" t="s">
        <v>58</v>
      </c>
      <c r="B59" s="20"/>
      <c r="C59" s="360"/>
      <c r="D59" s="359"/>
    </row>
    <row r="60" spans="1:4" s="23" customFormat="1" x14ac:dyDescent="0.25">
      <c r="A60" s="154" t="s">
        <v>59</v>
      </c>
      <c r="B60" s="20"/>
      <c r="C60" s="360"/>
      <c r="D60" s="359"/>
    </row>
    <row r="61" spans="1:4" s="25" customFormat="1" ht="28.35" customHeight="1" x14ac:dyDescent="0.25">
      <c r="A61" s="365" t="s">
        <v>9</v>
      </c>
      <c r="B61" s="5">
        <f>B62+B63+B64</f>
        <v>0</v>
      </c>
      <c r="C61" s="5">
        <f>C62+C63+C64</f>
        <v>0</v>
      </c>
      <c r="D61" s="360">
        <v>0</v>
      </c>
    </row>
    <row r="62" spans="1:4" s="25" customFormat="1" ht="47.25" x14ac:dyDescent="0.25">
      <c r="A62" s="154" t="s">
        <v>60</v>
      </c>
      <c r="B62" s="20"/>
      <c r="C62" s="359"/>
      <c r="D62" s="359"/>
    </row>
    <row r="63" spans="1:4" s="23" customFormat="1" ht="31.5" x14ac:dyDescent="0.25">
      <c r="A63" s="154" t="s">
        <v>61</v>
      </c>
      <c r="B63" s="20"/>
      <c r="C63" s="359"/>
      <c r="D63" s="359"/>
    </row>
    <row r="64" spans="1:4" s="25" customFormat="1" x14ac:dyDescent="0.25">
      <c r="A64" s="154" t="s">
        <v>62</v>
      </c>
      <c r="B64" s="20"/>
      <c r="C64" s="359"/>
      <c r="D64" s="359"/>
    </row>
    <row r="65" spans="1:5" s="25" customFormat="1" ht="28.35" customHeight="1" x14ac:dyDescent="0.25">
      <c r="A65" s="356" t="s">
        <v>10</v>
      </c>
      <c r="B65" s="5">
        <f>B61+B57+B52+B40+B27+B20+B5</f>
        <v>114110659</v>
      </c>
      <c r="C65" s="5">
        <f>C61+C57+C52+C40+C27+C20+C5</f>
        <v>112734844</v>
      </c>
      <c r="D65" s="5">
        <f>C65-B65</f>
        <v>-1375815</v>
      </c>
    </row>
    <row r="66" spans="1:5" s="23" customFormat="1" ht="31.5" x14ac:dyDescent="0.25">
      <c r="A66" s="365" t="s">
        <v>63</v>
      </c>
      <c r="B66" s="5">
        <f>SUM(B67:B68)</f>
        <v>28257121</v>
      </c>
      <c r="C66" s="5">
        <f>SUM(C67:C68)</f>
        <v>36909901</v>
      </c>
      <c r="D66" s="5">
        <f>SUM(D67:D68)</f>
        <v>8652780</v>
      </c>
      <c r="E66" s="26"/>
    </row>
    <row r="67" spans="1:5" s="23" customFormat="1" ht="31.5" x14ac:dyDescent="0.25">
      <c r="A67" s="365" t="s">
        <v>123</v>
      </c>
      <c r="B67" s="22">
        <v>8710000</v>
      </c>
      <c r="C67" s="359">
        <f>8710000+8652780</f>
        <v>17362780</v>
      </c>
      <c r="D67" s="359">
        <f>C67-B67</f>
        <v>8652780</v>
      </c>
      <c r="E67" s="26"/>
    </row>
    <row r="68" spans="1:5" s="23" customFormat="1" ht="38.25" customHeight="1" x14ac:dyDescent="0.25">
      <c r="A68" s="154" t="s">
        <v>64</v>
      </c>
      <c r="B68" s="20">
        <v>19547121</v>
      </c>
      <c r="C68" s="359">
        <v>19547121</v>
      </c>
      <c r="D68" s="359">
        <f>C68-B68</f>
        <v>0</v>
      </c>
    </row>
    <row r="69" spans="1:5" s="25" customFormat="1" ht="48.75" customHeight="1" x14ac:dyDescent="0.25">
      <c r="A69" s="365" t="s">
        <v>65</v>
      </c>
      <c r="B69" s="5">
        <f>B70+B71</f>
        <v>0</v>
      </c>
      <c r="C69" s="5">
        <f t="shared" ref="C69" si="6">C70+C71</f>
        <v>167312</v>
      </c>
      <c r="D69" s="5">
        <f>D70+D71</f>
        <v>167312</v>
      </c>
    </row>
    <row r="70" spans="1:5" s="25" customFormat="1" ht="19.5" customHeight="1" x14ac:dyDescent="0.25">
      <c r="A70" s="154" t="s">
        <v>121</v>
      </c>
      <c r="B70" s="20"/>
      <c r="C70" s="359"/>
      <c r="D70" s="359"/>
    </row>
    <row r="71" spans="1:5" s="25" customFormat="1" ht="19.5" customHeight="1" x14ac:dyDescent="0.25">
      <c r="A71" s="357" t="s">
        <v>122</v>
      </c>
      <c r="B71" s="20">
        <v>0</v>
      </c>
      <c r="C71" s="359">
        <v>167312</v>
      </c>
      <c r="D71" s="359">
        <f>C71-B71</f>
        <v>167312</v>
      </c>
    </row>
    <row r="72" spans="1:5" s="23" customFormat="1" ht="27" customHeight="1" x14ac:dyDescent="0.25">
      <c r="A72" s="365" t="s">
        <v>11</v>
      </c>
      <c r="B72" s="5">
        <f>B69+B66</f>
        <v>28257121</v>
      </c>
      <c r="C72" s="5">
        <f>C69+C66</f>
        <v>37077213</v>
      </c>
      <c r="D72" s="5">
        <f>D69+D66</f>
        <v>8820092</v>
      </c>
      <c r="E72" s="26"/>
    </row>
    <row r="73" spans="1:5" s="23" customFormat="1" ht="28.35" customHeight="1" x14ac:dyDescent="0.25">
      <c r="A73" s="356" t="s">
        <v>66</v>
      </c>
      <c r="B73" s="5">
        <f>B65+B72</f>
        <v>142367780</v>
      </c>
      <c r="C73" s="5">
        <f t="shared" ref="C73" si="7">C65+C72</f>
        <v>149812057</v>
      </c>
      <c r="D73" s="5">
        <f>C73-B73</f>
        <v>7444277</v>
      </c>
      <c r="E73" s="26"/>
    </row>
    <row r="74" spans="1:5" s="23" customFormat="1" ht="28.35" customHeight="1" x14ac:dyDescent="0.25">
      <c r="A74" s="158" t="s">
        <v>96</v>
      </c>
      <c r="B74" s="5">
        <v>3</v>
      </c>
      <c r="C74" s="360">
        <v>4</v>
      </c>
      <c r="D74" s="360">
        <v>1</v>
      </c>
    </row>
    <row r="75" spans="1:5" s="23" customFormat="1" ht="28.35" customHeight="1" x14ac:dyDescent="0.25">
      <c r="A75" s="158" t="s">
        <v>67</v>
      </c>
      <c r="B75" s="5">
        <v>0</v>
      </c>
      <c r="C75" s="360">
        <v>1</v>
      </c>
      <c r="D75" s="360">
        <v>1</v>
      </c>
    </row>
    <row r="76" spans="1:5" x14ac:dyDescent="0.25">
      <c r="B76" s="9"/>
    </row>
    <row r="77" spans="1:5" x14ac:dyDescent="0.25">
      <c r="B77" s="9"/>
      <c r="C77" s="27"/>
    </row>
    <row r="78" spans="1:5" x14ac:dyDescent="0.25">
      <c r="B78" s="9"/>
    </row>
  </sheetData>
  <sheetProtection selectLockedCells="1" selectUnlockedCells="1"/>
  <mergeCells count="1">
    <mergeCell ref="A3:D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 xml:space="preserve">&amp;L&amp;"Times New Roman,Normál"&amp;12Vászoly Község Önkormányzata&amp;C&amp;"Times New Roman,Normál"&amp;12 2. melléklet
Az önkormányzat 2020. évi költségvetéséről szóló 3/2020. (II. 11.) önkormányzati rendelethez&amp;R
</oddHeader>
  </headerFooter>
  <rowBreaks count="1" manualBreakCount="1">
    <brk id="39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view="pageLayout" zoomScaleNormal="100" workbookViewId="0">
      <selection sqref="A1:G1"/>
    </sheetView>
  </sheetViews>
  <sheetFormatPr defaultRowHeight="15.75" x14ac:dyDescent="0.25"/>
  <cols>
    <col min="1" max="1" width="93" style="47" customWidth="1"/>
    <col min="2" max="2" width="9" style="47" bestFit="1" customWidth="1"/>
    <col min="3" max="3" width="8.140625" style="47" bestFit="1" customWidth="1"/>
    <col min="4" max="4" width="10.140625" style="47" bestFit="1" customWidth="1"/>
    <col min="5" max="5" width="21" style="47" customWidth="1"/>
    <col min="6" max="6" width="14.42578125" style="47" customWidth="1"/>
    <col min="7" max="7" width="13.28515625" style="47" customWidth="1"/>
    <col min="8" max="249" width="9.140625" style="47"/>
    <col min="250" max="250" width="77.5703125" style="47" customWidth="1"/>
    <col min="251" max="251" width="8.42578125" style="47" customWidth="1"/>
    <col min="252" max="252" width="9.140625" style="47"/>
    <col min="253" max="253" width="11" style="47" bestFit="1" customWidth="1"/>
    <col min="254" max="254" width="15.28515625" style="47" customWidth="1"/>
    <col min="255" max="505" width="9.140625" style="47"/>
    <col min="506" max="506" width="77.5703125" style="47" customWidth="1"/>
    <col min="507" max="507" width="8.42578125" style="47" customWidth="1"/>
    <col min="508" max="508" width="9.140625" style="47"/>
    <col min="509" max="509" width="11" style="47" bestFit="1" customWidth="1"/>
    <col min="510" max="510" width="15.28515625" style="47" customWidth="1"/>
    <col min="511" max="761" width="9.140625" style="47"/>
    <col min="762" max="762" width="77.5703125" style="47" customWidth="1"/>
    <col min="763" max="763" width="8.42578125" style="47" customWidth="1"/>
    <col min="764" max="764" width="9.140625" style="47"/>
    <col min="765" max="765" width="11" style="47" bestFit="1" customWidth="1"/>
    <col min="766" max="766" width="15.28515625" style="47" customWidth="1"/>
    <col min="767" max="1017" width="9.140625" style="47"/>
    <col min="1018" max="1018" width="77.5703125" style="47" customWidth="1"/>
    <col min="1019" max="1019" width="8.42578125" style="47" customWidth="1"/>
    <col min="1020" max="1020" width="9.140625" style="47"/>
    <col min="1021" max="1021" width="11" style="47" bestFit="1" customWidth="1"/>
    <col min="1022" max="1022" width="15.28515625" style="47" customWidth="1"/>
    <col min="1023" max="1273" width="9.140625" style="47"/>
    <col min="1274" max="1274" width="77.5703125" style="47" customWidth="1"/>
    <col min="1275" max="1275" width="8.42578125" style="47" customWidth="1"/>
    <col min="1276" max="1276" width="9.140625" style="47"/>
    <col min="1277" max="1277" width="11" style="47" bestFit="1" customWidth="1"/>
    <col min="1278" max="1278" width="15.28515625" style="47" customWidth="1"/>
    <col min="1279" max="1529" width="9.140625" style="47"/>
    <col min="1530" max="1530" width="77.5703125" style="47" customWidth="1"/>
    <col min="1531" max="1531" width="8.42578125" style="47" customWidth="1"/>
    <col min="1532" max="1532" width="9.140625" style="47"/>
    <col min="1533" max="1533" width="11" style="47" bestFit="1" customWidth="1"/>
    <col min="1534" max="1534" width="15.28515625" style="47" customWidth="1"/>
    <col min="1535" max="1785" width="9.140625" style="47"/>
    <col min="1786" max="1786" width="77.5703125" style="47" customWidth="1"/>
    <col min="1787" max="1787" width="8.42578125" style="47" customWidth="1"/>
    <col min="1788" max="1788" width="9.140625" style="47"/>
    <col min="1789" max="1789" width="11" style="47" bestFit="1" customWidth="1"/>
    <col min="1790" max="1790" width="15.28515625" style="47" customWidth="1"/>
    <col min="1791" max="2041" width="9.140625" style="47"/>
    <col min="2042" max="2042" width="77.5703125" style="47" customWidth="1"/>
    <col min="2043" max="2043" width="8.42578125" style="47" customWidth="1"/>
    <col min="2044" max="2044" width="9.140625" style="47"/>
    <col min="2045" max="2045" width="11" style="47" bestFit="1" customWidth="1"/>
    <col min="2046" max="2046" width="15.28515625" style="47" customWidth="1"/>
    <col min="2047" max="2297" width="9.140625" style="47"/>
    <col min="2298" max="2298" width="77.5703125" style="47" customWidth="1"/>
    <col min="2299" max="2299" width="8.42578125" style="47" customWidth="1"/>
    <col min="2300" max="2300" width="9.140625" style="47"/>
    <col min="2301" max="2301" width="11" style="47" bestFit="1" customWidth="1"/>
    <col min="2302" max="2302" width="15.28515625" style="47" customWidth="1"/>
    <col min="2303" max="2553" width="9.140625" style="47"/>
    <col min="2554" max="2554" width="77.5703125" style="47" customWidth="1"/>
    <col min="2555" max="2555" width="8.42578125" style="47" customWidth="1"/>
    <col min="2556" max="2556" width="9.140625" style="47"/>
    <col min="2557" max="2557" width="11" style="47" bestFit="1" customWidth="1"/>
    <col min="2558" max="2558" width="15.28515625" style="47" customWidth="1"/>
    <col min="2559" max="2809" width="9.140625" style="47"/>
    <col min="2810" max="2810" width="77.5703125" style="47" customWidth="1"/>
    <col min="2811" max="2811" width="8.42578125" style="47" customWidth="1"/>
    <col min="2812" max="2812" width="9.140625" style="47"/>
    <col min="2813" max="2813" width="11" style="47" bestFit="1" customWidth="1"/>
    <col min="2814" max="2814" width="15.28515625" style="47" customWidth="1"/>
    <col min="2815" max="3065" width="9.140625" style="47"/>
    <col min="3066" max="3066" width="77.5703125" style="47" customWidth="1"/>
    <col min="3067" max="3067" width="8.42578125" style="47" customWidth="1"/>
    <col min="3068" max="3068" width="9.140625" style="47"/>
    <col min="3069" max="3069" width="11" style="47" bestFit="1" customWidth="1"/>
    <col min="3070" max="3070" width="15.28515625" style="47" customWidth="1"/>
    <col min="3071" max="3321" width="9.140625" style="47"/>
    <col min="3322" max="3322" width="77.5703125" style="47" customWidth="1"/>
    <col min="3323" max="3323" width="8.42578125" style="47" customWidth="1"/>
    <col min="3324" max="3324" width="9.140625" style="47"/>
    <col min="3325" max="3325" width="11" style="47" bestFit="1" customWidth="1"/>
    <col min="3326" max="3326" width="15.28515625" style="47" customWidth="1"/>
    <col min="3327" max="3577" width="9.140625" style="47"/>
    <col min="3578" max="3578" width="77.5703125" style="47" customWidth="1"/>
    <col min="3579" max="3579" width="8.42578125" style="47" customWidth="1"/>
    <col min="3580" max="3580" width="9.140625" style="47"/>
    <col min="3581" max="3581" width="11" style="47" bestFit="1" customWidth="1"/>
    <col min="3582" max="3582" width="15.28515625" style="47" customWidth="1"/>
    <col min="3583" max="3833" width="9.140625" style="47"/>
    <col min="3834" max="3834" width="77.5703125" style="47" customWidth="1"/>
    <col min="3835" max="3835" width="8.42578125" style="47" customWidth="1"/>
    <col min="3836" max="3836" width="9.140625" style="47"/>
    <col min="3837" max="3837" width="11" style="47" bestFit="1" customWidth="1"/>
    <col min="3838" max="3838" width="15.28515625" style="47" customWidth="1"/>
    <col min="3839" max="4089" width="9.140625" style="47"/>
    <col min="4090" max="4090" width="77.5703125" style="47" customWidth="1"/>
    <col min="4091" max="4091" width="8.42578125" style="47" customWidth="1"/>
    <col min="4092" max="4092" width="9.140625" style="47"/>
    <col min="4093" max="4093" width="11" style="47" bestFit="1" customWidth="1"/>
    <col min="4094" max="4094" width="15.28515625" style="47" customWidth="1"/>
    <col min="4095" max="4345" width="9.140625" style="47"/>
    <col min="4346" max="4346" width="77.5703125" style="47" customWidth="1"/>
    <col min="4347" max="4347" width="8.42578125" style="47" customWidth="1"/>
    <col min="4348" max="4348" width="9.140625" style="47"/>
    <col min="4349" max="4349" width="11" style="47" bestFit="1" customWidth="1"/>
    <col min="4350" max="4350" width="15.28515625" style="47" customWidth="1"/>
    <col min="4351" max="4601" width="9.140625" style="47"/>
    <col min="4602" max="4602" width="77.5703125" style="47" customWidth="1"/>
    <col min="4603" max="4603" width="8.42578125" style="47" customWidth="1"/>
    <col min="4604" max="4604" width="9.140625" style="47"/>
    <col min="4605" max="4605" width="11" style="47" bestFit="1" customWidth="1"/>
    <col min="4606" max="4606" width="15.28515625" style="47" customWidth="1"/>
    <col min="4607" max="4857" width="9.140625" style="47"/>
    <col min="4858" max="4858" width="77.5703125" style="47" customWidth="1"/>
    <col min="4859" max="4859" width="8.42578125" style="47" customWidth="1"/>
    <col min="4860" max="4860" width="9.140625" style="47"/>
    <col min="4861" max="4861" width="11" style="47" bestFit="1" customWidth="1"/>
    <col min="4862" max="4862" width="15.28515625" style="47" customWidth="1"/>
    <col min="4863" max="5113" width="9.140625" style="47"/>
    <col min="5114" max="5114" width="77.5703125" style="47" customWidth="1"/>
    <col min="5115" max="5115" width="8.42578125" style="47" customWidth="1"/>
    <col min="5116" max="5116" width="9.140625" style="47"/>
    <col min="5117" max="5117" width="11" style="47" bestFit="1" customWidth="1"/>
    <col min="5118" max="5118" width="15.28515625" style="47" customWidth="1"/>
    <col min="5119" max="5369" width="9.140625" style="47"/>
    <col min="5370" max="5370" width="77.5703125" style="47" customWidth="1"/>
    <col min="5371" max="5371" width="8.42578125" style="47" customWidth="1"/>
    <col min="5372" max="5372" width="9.140625" style="47"/>
    <col min="5373" max="5373" width="11" style="47" bestFit="1" customWidth="1"/>
    <col min="5374" max="5374" width="15.28515625" style="47" customWidth="1"/>
    <col min="5375" max="5625" width="9.140625" style="47"/>
    <col min="5626" max="5626" width="77.5703125" style="47" customWidth="1"/>
    <col min="5627" max="5627" width="8.42578125" style="47" customWidth="1"/>
    <col min="5628" max="5628" width="9.140625" style="47"/>
    <col min="5629" max="5629" width="11" style="47" bestFit="1" customWidth="1"/>
    <col min="5630" max="5630" width="15.28515625" style="47" customWidth="1"/>
    <col min="5631" max="5881" width="9.140625" style="47"/>
    <col min="5882" max="5882" width="77.5703125" style="47" customWidth="1"/>
    <col min="5883" max="5883" width="8.42578125" style="47" customWidth="1"/>
    <col min="5884" max="5884" width="9.140625" style="47"/>
    <col min="5885" max="5885" width="11" style="47" bestFit="1" customWidth="1"/>
    <col min="5886" max="5886" width="15.28515625" style="47" customWidth="1"/>
    <col min="5887" max="6137" width="9.140625" style="47"/>
    <col min="6138" max="6138" width="77.5703125" style="47" customWidth="1"/>
    <col min="6139" max="6139" width="8.42578125" style="47" customWidth="1"/>
    <col min="6140" max="6140" width="9.140625" style="47"/>
    <col min="6141" max="6141" width="11" style="47" bestFit="1" customWidth="1"/>
    <col min="6142" max="6142" width="15.28515625" style="47" customWidth="1"/>
    <col min="6143" max="6393" width="9.140625" style="47"/>
    <col min="6394" max="6394" width="77.5703125" style="47" customWidth="1"/>
    <col min="6395" max="6395" width="8.42578125" style="47" customWidth="1"/>
    <col min="6396" max="6396" width="9.140625" style="47"/>
    <col min="6397" max="6397" width="11" style="47" bestFit="1" customWidth="1"/>
    <col min="6398" max="6398" width="15.28515625" style="47" customWidth="1"/>
    <col min="6399" max="6649" width="9.140625" style="47"/>
    <col min="6650" max="6650" width="77.5703125" style="47" customWidth="1"/>
    <col min="6651" max="6651" width="8.42578125" style="47" customWidth="1"/>
    <col min="6652" max="6652" width="9.140625" style="47"/>
    <col min="6653" max="6653" width="11" style="47" bestFit="1" customWidth="1"/>
    <col min="6654" max="6654" width="15.28515625" style="47" customWidth="1"/>
    <col min="6655" max="6905" width="9.140625" style="47"/>
    <col min="6906" max="6906" width="77.5703125" style="47" customWidth="1"/>
    <col min="6907" max="6907" width="8.42578125" style="47" customWidth="1"/>
    <col min="6908" max="6908" width="9.140625" style="47"/>
    <col min="6909" max="6909" width="11" style="47" bestFit="1" customWidth="1"/>
    <col min="6910" max="6910" width="15.28515625" style="47" customWidth="1"/>
    <col min="6911" max="7161" width="9.140625" style="47"/>
    <col min="7162" max="7162" width="77.5703125" style="47" customWidth="1"/>
    <col min="7163" max="7163" width="8.42578125" style="47" customWidth="1"/>
    <col min="7164" max="7164" width="9.140625" style="47"/>
    <col min="7165" max="7165" width="11" style="47" bestFit="1" customWidth="1"/>
    <col min="7166" max="7166" width="15.28515625" style="47" customWidth="1"/>
    <col min="7167" max="7417" width="9.140625" style="47"/>
    <col min="7418" max="7418" width="77.5703125" style="47" customWidth="1"/>
    <col min="7419" max="7419" width="8.42578125" style="47" customWidth="1"/>
    <col min="7420" max="7420" width="9.140625" style="47"/>
    <col min="7421" max="7421" width="11" style="47" bestFit="1" customWidth="1"/>
    <col min="7422" max="7422" width="15.28515625" style="47" customWidth="1"/>
    <col min="7423" max="7673" width="9.140625" style="47"/>
    <col min="7674" max="7674" width="77.5703125" style="47" customWidth="1"/>
    <col min="7675" max="7675" width="8.42578125" style="47" customWidth="1"/>
    <col min="7676" max="7676" width="9.140625" style="47"/>
    <col min="7677" max="7677" width="11" style="47" bestFit="1" customWidth="1"/>
    <col min="7678" max="7678" width="15.28515625" style="47" customWidth="1"/>
    <col min="7679" max="7929" width="9.140625" style="47"/>
    <col min="7930" max="7930" width="77.5703125" style="47" customWidth="1"/>
    <col min="7931" max="7931" width="8.42578125" style="47" customWidth="1"/>
    <col min="7932" max="7932" width="9.140625" style="47"/>
    <col min="7933" max="7933" width="11" style="47" bestFit="1" customWidth="1"/>
    <col min="7934" max="7934" width="15.28515625" style="47" customWidth="1"/>
    <col min="7935" max="8185" width="9.140625" style="47"/>
    <col min="8186" max="8186" width="77.5703125" style="47" customWidth="1"/>
    <col min="8187" max="8187" width="8.42578125" style="47" customWidth="1"/>
    <col min="8188" max="8188" width="9.140625" style="47"/>
    <col min="8189" max="8189" width="11" style="47" bestFit="1" customWidth="1"/>
    <col min="8190" max="8190" width="15.28515625" style="47" customWidth="1"/>
    <col min="8191" max="8441" width="9.140625" style="47"/>
    <col min="8442" max="8442" width="77.5703125" style="47" customWidth="1"/>
    <col min="8443" max="8443" width="8.42578125" style="47" customWidth="1"/>
    <col min="8444" max="8444" width="9.140625" style="47"/>
    <col min="8445" max="8445" width="11" style="47" bestFit="1" customWidth="1"/>
    <col min="8446" max="8446" width="15.28515625" style="47" customWidth="1"/>
    <col min="8447" max="8697" width="9.140625" style="47"/>
    <col min="8698" max="8698" width="77.5703125" style="47" customWidth="1"/>
    <col min="8699" max="8699" width="8.42578125" style="47" customWidth="1"/>
    <col min="8700" max="8700" width="9.140625" style="47"/>
    <col min="8701" max="8701" width="11" style="47" bestFit="1" customWidth="1"/>
    <col min="8702" max="8702" width="15.28515625" style="47" customWidth="1"/>
    <col min="8703" max="8953" width="9.140625" style="47"/>
    <col min="8954" max="8954" width="77.5703125" style="47" customWidth="1"/>
    <col min="8955" max="8955" width="8.42578125" style="47" customWidth="1"/>
    <col min="8956" max="8956" width="9.140625" style="47"/>
    <col min="8957" max="8957" width="11" style="47" bestFit="1" customWidth="1"/>
    <col min="8958" max="8958" width="15.28515625" style="47" customWidth="1"/>
    <col min="8959" max="9209" width="9.140625" style="47"/>
    <col min="9210" max="9210" width="77.5703125" style="47" customWidth="1"/>
    <col min="9211" max="9211" width="8.42578125" style="47" customWidth="1"/>
    <col min="9212" max="9212" width="9.140625" style="47"/>
    <col min="9213" max="9213" width="11" style="47" bestFit="1" customWidth="1"/>
    <col min="9214" max="9214" width="15.28515625" style="47" customWidth="1"/>
    <col min="9215" max="9465" width="9.140625" style="47"/>
    <col min="9466" max="9466" width="77.5703125" style="47" customWidth="1"/>
    <col min="9467" max="9467" width="8.42578125" style="47" customWidth="1"/>
    <col min="9468" max="9468" width="9.140625" style="47"/>
    <col min="9469" max="9469" width="11" style="47" bestFit="1" customWidth="1"/>
    <col min="9470" max="9470" width="15.28515625" style="47" customWidth="1"/>
    <col min="9471" max="9721" width="9.140625" style="47"/>
    <col min="9722" max="9722" width="77.5703125" style="47" customWidth="1"/>
    <col min="9723" max="9723" width="8.42578125" style="47" customWidth="1"/>
    <col min="9724" max="9724" width="9.140625" style="47"/>
    <col min="9725" max="9725" width="11" style="47" bestFit="1" customWidth="1"/>
    <col min="9726" max="9726" width="15.28515625" style="47" customWidth="1"/>
    <col min="9727" max="9977" width="9.140625" style="47"/>
    <col min="9978" max="9978" width="77.5703125" style="47" customWidth="1"/>
    <col min="9979" max="9979" width="8.42578125" style="47" customWidth="1"/>
    <col min="9980" max="9980" width="9.140625" style="47"/>
    <col min="9981" max="9981" width="11" style="47" bestFit="1" customWidth="1"/>
    <col min="9982" max="9982" width="15.28515625" style="47" customWidth="1"/>
    <col min="9983" max="10233" width="9.140625" style="47"/>
    <col min="10234" max="10234" width="77.5703125" style="47" customWidth="1"/>
    <col min="10235" max="10235" width="8.42578125" style="47" customWidth="1"/>
    <col min="10236" max="10236" width="9.140625" style="47"/>
    <col min="10237" max="10237" width="11" style="47" bestFit="1" customWidth="1"/>
    <col min="10238" max="10238" width="15.28515625" style="47" customWidth="1"/>
    <col min="10239" max="10489" width="9.140625" style="47"/>
    <col min="10490" max="10490" width="77.5703125" style="47" customWidth="1"/>
    <col min="10491" max="10491" width="8.42578125" style="47" customWidth="1"/>
    <col min="10492" max="10492" width="9.140625" style="47"/>
    <col min="10493" max="10493" width="11" style="47" bestFit="1" customWidth="1"/>
    <col min="10494" max="10494" width="15.28515625" style="47" customWidth="1"/>
    <col min="10495" max="10745" width="9.140625" style="47"/>
    <col min="10746" max="10746" width="77.5703125" style="47" customWidth="1"/>
    <col min="10747" max="10747" width="8.42578125" style="47" customWidth="1"/>
    <col min="10748" max="10748" width="9.140625" style="47"/>
    <col min="10749" max="10749" width="11" style="47" bestFit="1" customWidth="1"/>
    <col min="10750" max="10750" width="15.28515625" style="47" customWidth="1"/>
    <col min="10751" max="11001" width="9.140625" style="47"/>
    <col min="11002" max="11002" width="77.5703125" style="47" customWidth="1"/>
    <col min="11003" max="11003" width="8.42578125" style="47" customWidth="1"/>
    <col min="11004" max="11004" width="9.140625" style="47"/>
    <col min="11005" max="11005" width="11" style="47" bestFit="1" customWidth="1"/>
    <col min="11006" max="11006" width="15.28515625" style="47" customWidth="1"/>
    <col min="11007" max="11257" width="9.140625" style="47"/>
    <col min="11258" max="11258" width="77.5703125" style="47" customWidth="1"/>
    <col min="11259" max="11259" width="8.42578125" style="47" customWidth="1"/>
    <col min="11260" max="11260" width="9.140625" style="47"/>
    <col min="11261" max="11261" width="11" style="47" bestFit="1" customWidth="1"/>
    <col min="11262" max="11262" width="15.28515625" style="47" customWidth="1"/>
    <col min="11263" max="11513" width="9.140625" style="47"/>
    <col min="11514" max="11514" width="77.5703125" style="47" customWidth="1"/>
    <col min="11515" max="11515" width="8.42578125" style="47" customWidth="1"/>
    <col min="11516" max="11516" width="9.140625" style="47"/>
    <col min="11517" max="11517" width="11" style="47" bestFit="1" customWidth="1"/>
    <col min="11518" max="11518" width="15.28515625" style="47" customWidth="1"/>
    <col min="11519" max="11769" width="9.140625" style="47"/>
    <col min="11770" max="11770" width="77.5703125" style="47" customWidth="1"/>
    <col min="11771" max="11771" width="8.42578125" style="47" customWidth="1"/>
    <col min="11772" max="11772" width="9.140625" style="47"/>
    <col min="11773" max="11773" width="11" style="47" bestFit="1" customWidth="1"/>
    <col min="11774" max="11774" width="15.28515625" style="47" customWidth="1"/>
    <col min="11775" max="12025" width="9.140625" style="47"/>
    <col min="12026" max="12026" width="77.5703125" style="47" customWidth="1"/>
    <col min="12027" max="12027" width="8.42578125" style="47" customWidth="1"/>
    <col min="12028" max="12028" width="9.140625" style="47"/>
    <col min="12029" max="12029" width="11" style="47" bestFit="1" customWidth="1"/>
    <col min="12030" max="12030" width="15.28515625" style="47" customWidth="1"/>
    <col min="12031" max="12281" width="9.140625" style="47"/>
    <col min="12282" max="12282" width="77.5703125" style="47" customWidth="1"/>
    <col min="12283" max="12283" width="8.42578125" style="47" customWidth="1"/>
    <col min="12284" max="12284" width="9.140625" style="47"/>
    <col min="12285" max="12285" width="11" style="47" bestFit="1" customWidth="1"/>
    <col min="12286" max="12286" width="15.28515625" style="47" customWidth="1"/>
    <col min="12287" max="12537" width="9.140625" style="47"/>
    <col min="12538" max="12538" width="77.5703125" style="47" customWidth="1"/>
    <col min="12539" max="12539" width="8.42578125" style="47" customWidth="1"/>
    <col min="12540" max="12540" width="9.140625" style="47"/>
    <col min="12541" max="12541" width="11" style="47" bestFit="1" customWidth="1"/>
    <col min="12542" max="12542" width="15.28515625" style="47" customWidth="1"/>
    <col min="12543" max="12793" width="9.140625" style="47"/>
    <col min="12794" max="12794" width="77.5703125" style="47" customWidth="1"/>
    <col min="12795" max="12795" width="8.42578125" style="47" customWidth="1"/>
    <col min="12796" max="12796" width="9.140625" style="47"/>
    <col min="12797" max="12797" width="11" style="47" bestFit="1" customWidth="1"/>
    <col min="12798" max="12798" width="15.28515625" style="47" customWidth="1"/>
    <col min="12799" max="13049" width="9.140625" style="47"/>
    <col min="13050" max="13050" width="77.5703125" style="47" customWidth="1"/>
    <col min="13051" max="13051" width="8.42578125" style="47" customWidth="1"/>
    <col min="13052" max="13052" width="9.140625" style="47"/>
    <col min="13053" max="13053" width="11" style="47" bestFit="1" customWidth="1"/>
    <col min="13054" max="13054" width="15.28515625" style="47" customWidth="1"/>
    <col min="13055" max="13305" width="9.140625" style="47"/>
    <col min="13306" max="13306" width="77.5703125" style="47" customWidth="1"/>
    <col min="13307" max="13307" width="8.42578125" style="47" customWidth="1"/>
    <col min="13308" max="13308" width="9.140625" style="47"/>
    <col min="13309" max="13309" width="11" style="47" bestFit="1" customWidth="1"/>
    <col min="13310" max="13310" width="15.28515625" style="47" customWidth="1"/>
    <col min="13311" max="13561" width="9.140625" style="47"/>
    <col min="13562" max="13562" width="77.5703125" style="47" customWidth="1"/>
    <col min="13563" max="13563" width="8.42578125" style="47" customWidth="1"/>
    <col min="13564" max="13564" width="9.140625" style="47"/>
    <col min="13565" max="13565" width="11" style="47" bestFit="1" customWidth="1"/>
    <col min="13566" max="13566" width="15.28515625" style="47" customWidth="1"/>
    <col min="13567" max="13817" width="9.140625" style="47"/>
    <col min="13818" max="13818" width="77.5703125" style="47" customWidth="1"/>
    <col min="13819" max="13819" width="8.42578125" style="47" customWidth="1"/>
    <col min="13820" max="13820" width="9.140625" style="47"/>
    <col min="13821" max="13821" width="11" style="47" bestFit="1" customWidth="1"/>
    <col min="13822" max="13822" width="15.28515625" style="47" customWidth="1"/>
    <col min="13823" max="14073" width="9.140625" style="47"/>
    <col min="14074" max="14074" width="77.5703125" style="47" customWidth="1"/>
    <col min="14075" max="14075" width="8.42578125" style="47" customWidth="1"/>
    <col min="14076" max="14076" width="9.140625" style="47"/>
    <col min="14077" max="14077" width="11" style="47" bestFit="1" customWidth="1"/>
    <col min="14078" max="14078" width="15.28515625" style="47" customWidth="1"/>
    <col min="14079" max="14329" width="9.140625" style="47"/>
    <col min="14330" max="14330" width="77.5703125" style="47" customWidth="1"/>
    <col min="14331" max="14331" width="8.42578125" style="47" customWidth="1"/>
    <col min="14332" max="14332" width="9.140625" style="47"/>
    <col min="14333" max="14333" width="11" style="47" bestFit="1" customWidth="1"/>
    <col min="14334" max="14334" width="15.28515625" style="47" customWidth="1"/>
    <col min="14335" max="14585" width="9.140625" style="47"/>
    <col min="14586" max="14586" width="77.5703125" style="47" customWidth="1"/>
    <col min="14587" max="14587" width="8.42578125" style="47" customWidth="1"/>
    <col min="14588" max="14588" width="9.140625" style="47"/>
    <col min="14589" max="14589" width="11" style="47" bestFit="1" customWidth="1"/>
    <col min="14590" max="14590" width="15.28515625" style="47" customWidth="1"/>
    <col min="14591" max="14841" width="9.140625" style="47"/>
    <col min="14842" max="14842" width="77.5703125" style="47" customWidth="1"/>
    <col min="14843" max="14843" width="8.42578125" style="47" customWidth="1"/>
    <col min="14844" max="14844" width="9.140625" style="47"/>
    <col min="14845" max="14845" width="11" style="47" bestFit="1" customWidth="1"/>
    <col min="14846" max="14846" width="15.28515625" style="47" customWidth="1"/>
    <col min="14847" max="15097" width="9.140625" style="47"/>
    <col min="15098" max="15098" width="77.5703125" style="47" customWidth="1"/>
    <col min="15099" max="15099" width="8.42578125" style="47" customWidth="1"/>
    <col min="15100" max="15100" width="9.140625" style="47"/>
    <col min="15101" max="15101" width="11" style="47" bestFit="1" customWidth="1"/>
    <col min="15102" max="15102" width="15.28515625" style="47" customWidth="1"/>
    <col min="15103" max="15353" width="9.140625" style="47"/>
    <col min="15354" max="15354" width="77.5703125" style="47" customWidth="1"/>
    <col min="15355" max="15355" width="8.42578125" style="47" customWidth="1"/>
    <col min="15356" max="15356" width="9.140625" style="47"/>
    <col min="15357" max="15357" width="11" style="47" bestFit="1" customWidth="1"/>
    <col min="15358" max="15358" width="15.28515625" style="47" customWidth="1"/>
    <col min="15359" max="15609" width="9.140625" style="47"/>
    <col min="15610" max="15610" width="77.5703125" style="47" customWidth="1"/>
    <col min="15611" max="15611" width="8.42578125" style="47" customWidth="1"/>
    <col min="15612" max="15612" width="9.140625" style="47"/>
    <col min="15613" max="15613" width="11" style="47" bestFit="1" customWidth="1"/>
    <col min="15614" max="15614" width="15.28515625" style="47" customWidth="1"/>
    <col min="15615" max="15865" width="9.140625" style="47"/>
    <col min="15866" max="15866" width="77.5703125" style="47" customWidth="1"/>
    <col min="15867" max="15867" width="8.42578125" style="47" customWidth="1"/>
    <col min="15868" max="15868" width="9.140625" style="47"/>
    <col min="15869" max="15869" width="11" style="47" bestFit="1" customWidth="1"/>
    <col min="15870" max="15870" width="15.28515625" style="47" customWidth="1"/>
    <col min="15871" max="16121" width="9.140625" style="47"/>
    <col min="16122" max="16122" width="77.5703125" style="47" customWidth="1"/>
    <col min="16123" max="16123" width="8.42578125" style="47" customWidth="1"/>
    <col min="16124" max="16124" width="9.140625" style="47"/>
    <col min="16125" max="16125" width="11" style="47" bestFit="1" customWidth="1"/>
    <col min="16126" max="16126" width="15.28515625" style="47" customWidth="1"/>
    <col min="16127" max="16384" width="9.140625" style="47"/>
  </cols>
  <sheetData>
    <row r="1" spans="1:7" ht="31.5" customHeight="1" x14ac:dyDescent="0.25">
      <c r="A1" s="375" t="s">
        <v>463</v>
      </c>
      <c r="B1" s="375"/>
      <c r="C1" s="375"/>
      <c r="D1" s="375"/>
      <c r="E1" s="375"/>
      <c r="F1" s="375"/>
      <c r="G1" s="375"/>
    </row>
    <row r="3" spans="1:7" ht="15.75" customHeight="1" x14ac:dyDescent="0.25">
      <c r="A3" s="376" t="s">
        <v>89</v>
      </c>
      <c r="B3" s="377" t="s">
        <v>140</v>
      </c>
      <c r="C3" s="376" t="s">
        <v>139</v>
      </c>
      <c r="D3" s="378" t="s">
        <v>138</v>
      </c>
      <c r="E3" s="374" t="str">
        <f>'1.sz.tábla '!B4</f>
        <v>2020. évi eredeti előirányzat</v>
      </c>
      <c r="F3" s="374" t="str">
        <f>'1.sz.tábla '!C4</f>
        <v>I. Módosítás</v>
      </c>
      <c r="G3" s="374" t="str">
        <f>'1.sz.tábla '!D4</f>
        <v>Eltérés</v>
      </c>
    </row>
    <row r="4" spans="1:7" x14ac:dyDescent="0.25">
      <c r="A4" s="376"/>
      <c r="B4" s="377"/>
      <c r="C4" s="376"/>
      <c r="D4" s="378"/>
      <c r="E4" s="374"/>
      <c r="F4" s="374"/>
      <c r="G4" s="374"/>
    </row>
    <row r="5" spans="1:7" x14ac:dyDescent="0.25">
      <c r="A5" s="71" t="s">
        <v>279</v>
      </c>
      <c r="B5" s="71"/>
      <c r="C5" s="72"/>
      <c r="D5" s="73"/>
      <c r="E5" s="143">
        <f>E6</f>
        <v>13919015</v>
      </c>
      <c r="F5" s="143">
        <f t="shared" ref="F5:F6" si="0">F6</f>
        <v>13391695</v>
      </c>
      <c r="G5" s="143">
        <f>F5-E5</f>
        <v>-527320</v>
      </c>
    </row>
    <row r="6" spans="1:7" x14ac:dyDescent="0.25">
      <c r="A6" s="71" t="s">
        <v>2</v>
      </c>
      <c r="B6" s="71"/>
      <c r="C6" s="72"/>
      <c r="D6" s="73"/>
      <c r="E6" s="143">
        <f>E7</f>
        <v>13919015</v>
      </c>
      <c r="F6" s="143">
        <f t="shared" si="0"/>
        <v>13391695</v>
      </c>
      <c r="G6" s="143">
        <f>F6-E6</f>
        <v>-527320</v>
      </c>
    </row>
    <row r="7" spans="1:7" x14ac:dyDescent="0.25">
      <c r="A7" s="71" t="s">
        <v>68</v>
      </c>
      <c r="B7" s="71"/>
      <c r="C7" s="74"/>
      <c r="D7" s="73"/>
      <c r="E7" s="143">
        <f>E10+E19+E22+E25+E30</f>
        <v>13919015</v>
      </c>
      <c r="F7" s="143">
        <f>F10+F19+F22+F25+F30</f>
        <v>13391695</v>
      </c>
      <c r="G7" s="143">
        <f t="shared" ref="G7" si="1">G10+G19+G22+G25+G30</f>
        <v>-527320</v>
      </c>
    </row>
    <row r="8" spans="1:7" x14ac:dyDescent="0.25">
      <c r="A8" s="77" t="s">
        <v>69</v>
      </c>
      <c r="B8" s="71"/>
      <c r="C8" s="75">
        <v>39.39</v>
      </c>
      <c r="D8" s="76">
        <v>5450000</v>
      </c>
      <c r="E8" s="145">
        <v>0</v>
      </c>
      <c r="F8" s="145">
        <v>0</v>
      </c>
      <c r="G8" s="145">
        <v>0</v>
      </c>
    </row>
    <row r="9" spans="1:7" x14ac:dyDescent="0.25">
      <c r="A9" s="77" t="s">
        <v>71</v>
      </c>
      <c r="B9" s="71"/>
      <c r="C9" s="74"/>
      <c r="D9" s="73"/>
      <c r="E9" s="145">
        <v>0</v>
      </c>
      <c r="F9" s="145">
        <v>0</v>
      </c>
      <c r="G9" s="145">
        <v>0</v>
      </c>
    </row>
    <row r="10" spans="1:7" x14ac:dyDescent="0.25">
      <c r="A10" s="148" t="s">
        <v>98</v>
      </c>
      <c r="B10" s="71"/>
      <c r="C10" s="74"/>
      <c r="D10" s="73"/>
      <c r="E10" s="143">
        <f>SUM(E11:E17)</f>
        <v>7629980</v>
      </c>
      <c r="F10" s="143">
        <f>SUM(F11:F17)</f>
        <v>7629980</v>
      </c>
      <c r="G10" s="143">
        <f>F10-E10</f>
        <v>0</v>
      </c>
    </row>
    <row r="11" spans="1:7" x14ac:dyDescent="0.25">
      <c r="A11" s="149" t="s">
        <v>70</v>
      </c>
      <c r="B11" s="71"/>
      <c r="C11" s="74"/>
      <c r="D11" s="73"/>
      <c r="E11" s="145">
        <v>889560</v>
      </c>
      <c r="F11" s="145">
        <v>889560</v>
      </c>
      <c r="G11" s="145">
        <f>F11-E11</f>
        <v>0</v>
      </c>
    </row>
    <row r="12" spans="1:7" x14ac:dyDescent="0.25">
      <c r="A12" s="149" t="s">
        <v>71</v>
      </c>
      <c r="B12" s="71"/>
      <c r="C12" s="74"/>
      <c r="D12" s="73"/>
      <c r="E12" s="145">
        <v>0</v>
      </c>
      <c r="F12" s="145">
        <v>0</v>
      </c>
      <c r="G12" s="145">
        <v>0</v>
      </c>
    </row>
    <row r="13" spans="1:7" x14ac:dyDescent="0.25">
      <c r="A13" s="149" t="s">
        <v>72</v>
      </c>
      <c r="B13" s="71"/>
      <c r="C13" s="72"/>
      <c r="D13" s="73"/>
      <c r="E13" s="145">
        <v>5728000</v>
      </c>
      <c r="F13" s="145">
        <v>5728000</v>
      </c>
      <c r="G13" s="145">
        <f>F13-E13</f>
        <v>0</v>
      </c>
    </row>
    <row r="14" spans="1:7" x14ac:dyDescent="0.25">
      <c r="A14" s="149" t="s">
        <v>71</v>
      </c>
      <c r="B14" s="71"/>
      <c r="C14" s="72"/>
      <c r="D14" s="73"/>
      <c r="E14" s="145">
        <v>0</v>
      </c>
      <c r="F14" s="145">
        <v>0</v>
      </c>
      <c r="G14" s="145">
        <v>0</v>
      </c>
    </row>
    <row r="15" spans="1:7" x14ac:dyDescent="0.25">
      <c r="A15" s="149" t="s">
        <v>73</v>
      </c>
      <c r="B15" s="71"/>
      <c r="C15" s="72"/>
      <c r="D15" s="73"/>
      <c r="E15" s="145">
        <v>0</v>
      </c>
      <c r="F15" s="145">
        <v>0</v>
      </c>
      <c r="G15" s="145">
        <v>0</v>
      </c>
    </row>
    <row r="16" spans="1:7" x14ac:dyDescent="0.25">
      <c r="A16" s="149" t="s">
        <v>71</v>
      </c>
      <c r="B16" s="71"/>
      <c r="C16" s="72"/>
      <c r="D16" s="73"/>
      <c r="E16" s="145">
        <v>0</v>
      </c>
      <c r="F16" s="145">
        <v>0</v>
      </c>
      <c r="G16" s="145">
        <v>0</v>
      </c>
    </row>
    <row r="17" spans="1:7" x14ac:dyDescent="0.25">
      <c r="A17" s="149" t="s">
        <v>74</v>
      </c>
      <c r="B17" s="71"/>
      <c r="C17" s="72"/>
      <c r="D17" s="73"/>
      <c r="E17" s="145">
        <v>1012420</v>
      </c>
      <c r="F17" s="145">
        <v>1012420</v>
      </c>
      <c r="G17" s="145">
        <v>0</v>
      </c>
    </row>
    <row r="18" spans="1:7" x14ac:dyDescent="0.25">
      <c r="A18" s="149" t="s">
        <v>71</v>
      </c>
      <c r="B18" s="71"/>
      <c r="C18" s="72"/>
      <c r="D18" s="73"/>
      <c r="E18" s="145">
        <v>0</v>
      </c>
      <c r="F18" s="145">
        <v>0</v>
      </c>
      <c r="G18" s="145">
        <v>0</v>
      </c>
    </row>
    <row r="19" spans="1:7" x14ac:dyDescent="0.25">
      <c r="A19" s="71" t="s">
        <v>99</v>
      </c>
      <c r="B19" s="71"/>
      <c r="C19" s="72"/>
      <c r="D19" s="73"/>
      <c r="E19" s="143">
        <f>E20-E21</f>
        <v>4475655</v>
      </c>
      <c r="F19" s="143">
        <f t="shared" ref="F19" si="2">F20-F21</f>
        <v>4475655</v>
      </c>
      <c r="G19" s="143">
        <v>0</v>
      </c>
    </row>
    <row r="20" spans="1:7" x14ac:dyDescent="0.25">
      <c r="A20" s="77" t="s">
        <v>92</v>
      </c>
      <c r="B20" s="77"/>
      <c r="C20" s="77"/>
      <c r="D20" s="76">
        <v>2700</v>
      </c>
      <c r="E20" s="145">
        <v>5000000</v>
      </c>
      <c r="F20" s="145">
        <v>5000000</v>
      </c>
      <c r="G20" s="145">
        <v>0</v>
      </c>
    </row>
    <row r="21" spans="1:7" x14ac:dyDescent="0.25">
      <c r="A21" s="149" t="s">
        <v>71</v>
      </c>
      <c r="B21" s="71"/>
      <c r="C21" s="78"/>
      <c r="D21" s="76"/>
      <c r="E21" s="145">
        <v>524345</v>
      </c>
      <c r="F21" s="145">
        <v>524345</v>
      </c>
      <c r="G21" s="145">
        <v>0</v>
      </c>
    </row>
    <row r="22" spans="1:7" x14ac:dyDescent="0.25">
      <c r="A22" s="71" t="s">
        <v>100</v>
      </c>
      <c r="B22" s="76"/>
      <c r="C22" s="78"/>
      <c r="D22" s="76"/>
      <c r="E22" s="143">
        <f>E23-E24</f>
        <v>48450</v>
      </c>
      <c r="F22" s="143">
        <f t="shared" ref="F22" si="3">F23-F24</f>
        <v>48450</v>
      </c>
      <c r="G22" s="143">
        <v>0</v>
      </c>
    </row>
    <row r="23" spans="1:7" x14ac:dyDescent="0.25">
      <c r="A23" s="77" t="s">
        <v>75</v>
      </c>
      <c r="B23" s="76">
        <v>2550</v>
      </c>
      <c r="C23" s="78"/>
      <c r="D23" s="79"/>
      <c r="E23" s="145">
        <v>48450</v>
      </c>
      <c r="F23" s="145">
        <v>48450</v>
      </c>
      <c r="G23" s="145">
        <v>0</v>
      </c>
    </row>
    <row r="24" spans="1:7" x14ac:dyDescent="0.25">
      <c r="A24" s="149" t="s">
        <v>71</v>
      </c>
      <c r="B24" s="71"/>
      <c r="C24" s="72"/>
      <c r="D24" s="80"/>
      <c r="E24" s="145">
        <v>0</v>
      </c>
      <c r="F24" s="145">
        <v>0</v>
      </c>
      <c r="G24" s="145">
        <v>0</v>
      </c>
    </row>
    <row r="25" spans="1:7" x14ac:dyDescent="0.25">
      <c r="A25" s="150" t="s">
        <v>101</v>
      </c>
      <c r="B25" s="71"/>
      <c r="C25" s="78"/>
      <c r="D25" s="76"/>
      <c r="E25" s="143">
        <f>E26-E27</f>
        <v>810430</v>
      </c>
      <c r="F25" s="143">
        <f>F26-F27</f>
        <v>283110</v>
      </c>
      <c r="G25" s="143">
        <f>F25-E25</f>
        <v>-527320</v>
      </c>
    </row>
    <row r="26" spans="1:7" x14ac:dyDescent="0.25">
      <c r="A26" s="147" t="s">
        <v>102</v>
      </c>
      <c r="B26" s="71"/>
      <c r="C26" s="78"/>
      <c r="D26" s="76"/>
      <c r="E26" s="145">
        <v>810430</v>
      </c>
      <c r="F26" s="145">
        <v>810430</v>
      </c>
      <c r="G26" s="145">
        <f>F26-E26</f>
        <v>0</v>
      </c>
    </row>
    <row r="27" spans="1:7" x14ac:dyDescent="0.25">
      <c r="A27" s="149" t="s">
        <v>71</v>
      </c>
      <c r="B27" s="71"/>
      <c r="C27" s="78"/>
      <c r="D27" s="76"/>
      <c r="E27" s="147">
        <v>0</v>
      </c>
      <c r="F27" s="145">
        <v>527320</v>
      </c>
      <c r="G27" s="145">
        <f>F27-E27</f>
        <v>527320</v>
      </c>
    </row>
    <row r="28" spans="1:7" x14ac:dyDescent="0.25">
      <c r="A28" s="149" t="s">
        <v>447</v>
      </c>
      <c r="B28" s="71"/>
      <c r="C28" s="72"/>
      <c r="D28" s="73"/>
      <c r="E28" s="147">
        <v>0</v>
      </c>
      <c r="F28" s="147">
        <v>0</v>
      </c>
      <c r="G28" s="147">
        <v>0</v>
      </c>
    </row>
    <row r="29" spans="1:7" x14ac:dyDescent="0.25">
      <c r="A29" s="148"/>
      <c r="B29" s="71"/>
      <c r="C29" s="72"/>
      <c r="D29" s="73"/>
      <c r="E29" s="147"/>
      <c r="F29" s="147"/>
      <c r="G29" s="147"/>
    </row>
    <row r="30" spans="1:7" x14ac:dyDescent="0.25">
      <c r="A30" s="148" t="s">
        <v>280</v>
      </c>
      <c r="B30" s="71"/>
      <c r="C30" s="72"/>
      <c r="D30" s="73"/>
      <c r="E30" s="143">
        <v>954500</v>
      </c>
      <c r="F30" s="143">
        <v>954500</v>
      </c>
      <c r="G30" s="143">
        <v>0</v>
      </c>
    </row>
    <row r="31" spans="1:7" x14ac:dyDescent="0.25">
      <c r="A31" s="149"/>
      <c r="B31" s="71"/>
      <c r="C31" s="78"/>
      <c r="D31" s="76"/>
      <c r="E31" s="147"/>
      <c r="F31" s="147"/>
      <c r="G31" s="147"/>
    </row>
    <row r="32" spans="1:7" x14ac:dyDescent="0.25">
      <c r="A32" s="71" t="s">
        <v>103</v>
      </c>
      <c r="B32" s="71"/>
      <c r="C32" s="78"/>
      <c r="D32" s="76"/>
      <c r="E32" s="143">
        <v>0</v>
      </c>
      <c r="F32" s="143">
        <v>0</v>
      </c>
      <c r="G32" s="143">
        <v>0</v>
      </c>
    </row>
    <row r="33" spans="1:7" x14ac:dyDescent="0.25">
      <c r="A33" s="147"/>
      <c r="B33" s="77"/>
      <c r="C33" s="77"/>
      <c r="D33" s="76"/>
      <c r="E33" s="147"/>
      <c r="F33" s="147"/>
      <c r="G33" s="147"/>
    </row>
    <row r="34" spans="1:7" x14ac:dyDescent="0.25">
      <c r="A34" s="71" t="s">
        <v>285</v>
      </c>
      <c r="B34" s="71"/>
      <c r="C34" s="78"/>
      <c r="D34" s="76"/>
      <c r="E34" s="143">
        <f>E35+E36+E37</f>
        <v>6710000</v>
      </c>
      <c r="F34" s="143">
        <f t="shared" ref="F34" si="4">F35+F36+F37</f>
        <v>6829907</v>
      </c>
      <c r="G34" s="143">
        <f>F34-E34</f>
        <v>119907</v>
      </c>
    </row>
    <row r="35" spans="1:7" x14ac:dyDescent="0.25">
      <c r="A35" s="71" t="s">
        <v>281</v>
      </c>
      <c r="B35" s="71"/>
      <c r="C35" s="78"/>
      <c r="D35" s="76"/>
      <c r="E35" s="143">
        <v>0</v>
      </c>
      <c r="F35" s="143">
        <v>119907</v>
      </c>
      <c r="G35" s="143">
        <f t="shared" ref="G35:G37" si="5">F35-E35</f>
        <v>119907</v>
      </c>
    </row>
    <row r="36" spans="1:7" x14ac:dyDescent="0.25">
      <c r="A36" s="71" t="s">
        <v>282</v>
      </c>
      <c r="B36" s="71"/>
      <c r="C36" s="78"/>
      <c r="D36" s="76"/>
      <c r="E36" s="143">
        <v>2460000</v>
      </c>
      <c r="F36" s="143">
        <v>2460000</v>
      </c>
      <c r="G36" s="143">
        <f t="shared" si="5"/>
        <v>0</v>
      </c>
    </row>
    <row r="37" spans="1:7" x14ac:dyDescent="0.25">
      <c r="A37" s="71" t="s">
        <v>283</v>
      </c>
      <c r="B37" s="77"/>
      <c r="C37" s="78"/>
      <c r="D37" s="76"/>
      <c r="E37" s="143">
        <f>E38</f>
        <v>4250000</v>
      </c>
      <c r="F37" s="143">
        <f t="shared" ref="F37" si="6">F38</f>
        <v>4250000</v>
      </c>
      <c r="G37" s="143">
        <f t="shared" si="5"/>
        <v>0</v>
      </c>
    </row>
    <row r="38" spans="1:7" x14ac:dyDescent="0.25">
      <c r="A38" s="151" t="s">
        <v>298</v>
      </c>
      <c r="B38" s="77"/>
      <c r="C38" s="78"/>
      <c r="D38" s="76"/>
      <c r="E38" s="145">
        <v>4250000</v>
      </c>
      <c r="F38" s="145">
        <v>4250000</v>
      </c>
      <c r="G38" s="145">
        <f>F38-E38</f>
        <v>0</v>
      </c>
    </row>
    <row r="39" spans="1:7" x14ac:dyDescent="0.25">
      <c r="A39" s="77"/>
      <c r="B39" s="77"/>
      <c r="C39" s="77"/>
      <c r="D39" s="76"/>
      <c r="E39" s="147"/>
      <c r="F39" s="147"/>
      <c r="G39" s="147"/>
    </row>
    <row r="40" spans="1:7" x14ac:dyDescent="0.25">
      <c r="A40" s="72" t="s">
        <v>287</v>
      </c>
      <c r="B40" s="82"/>
      <c r="C40" s="82"/>
      <c r="D40" s="82"/>
      <c r="E40" s="143">
        <f>E41</f>
        <v>1800000</v>
      </c>
      <c r="F40" s="143">
        <f t="shared" ref="F40" si="7">F41</f>
        <v>1800000</v>
      </c>
      <c r="G40" s="143">
        <f>F40-E40</f>
        <v>0</v>
      </c>
    </row>
    <row r="41" spans="1:7" x14ac:dyDescent="0.25">
      <c r="A41" s="78" t="s">
        <v>288</v>
      </c>
      <c r="B41" s="78"/>
      <c r="C41" s="78"/>
      <c r="D41" s="76"/>
      <c r="E41" s="145">
        <v>1800000</v>
      </c>
      <c r="F41" s="145">
        <v>1800000</v>
      </c>
      <c r="G41" s="145">
        <f>F41-E41</f>
        <v>0</v>
      </c>
    </row>
    <row r="42" spans="1:7" x14ac:dyDescent="0.25">
      <c r="A42" s="78"/>
      <c r="B42" s="78"/>
      <c r="C42" s="78"/>
      <c r="D42" s="76"/>
      <c r="E42" s="147"/>
      <c r="F42" s="147"/>
      <c r="G42" s="147"/>
    </row>
    <row r="43" spans="1:7" x14ac:dyDescent="0.25">
      <c r="A43" s="72" t="s">
        <v>284</v>
      </c>
      <c r="B43" s="78"/>
      <c r="C43" s="78"/>
      <c r="D43" s="76"/>
      <c r="E43" s="143">
        <v>0</v>
      </c>
      <c r="F43" s="143">
        <v>0</v>
      </c>
      <c r="G43" s="143">
        <v>0</v>
      </c>
    </row>
    <row r="44" spans="1:7" x14ac:dyDescent="0.25">
      <c r="A44" s="78" t="s">
        <v>451</v>
      </c>
      <c r="B44" s="78"/>
      <c r="C44" s="78"/>
      <c r="D44" s="76"/>
      <c r="E44" s="145">
        <v>0</v>
      </c>
      <c r="F44" s="145">
        <v>0</v>
      </c>
      <c r="G44" s="145">
        <v>0</v>
      </c>
    </row>
    <row r="45" spans="1:7" x14ac:dyDescent="0.25">
      <c r="A45" s="78"/>
      <c r="B45" s="78"/>
      <c r="C45" s="78"/>
      <c r="D45" s="76"/>
      <c r="E45" s="147"/>
      <c r="F45" s="147"/>
      <c r="G45" s="147"/>
    </row>
    <row r="46" spans="1:7" x14ac:dyDescent="0.25">
      <c r="A46" s="71" t="s">
        <v>76</v>
      </c>
      <c r="B46" s="152"/>
      <c r="C46" s="152"/>
      <c r="D46" s="152"/>
      <c r="E46" s="143">
        <f>E5+E32+E34+E40+E44</f>
        <v>22429015</v>
      </c>
      <c r="F46" s="143">
        <f t="shared" ref="F46" si="8">F5+F32+F34+F40+F44</f>
        <v>22021602</v>
      </c>
      <c r="G46" s="143">
        <f>G5+G32+G34+G40+G44</f>
        <v>-407413</v>
      </c>
    </row>
  </sheetData>
  <mergeCells count="8">
    <mergeCell ref="F3:F4"/>
    <mergeCell ref="G3:G4"/>
    <mergeCell ref="A1:G1"/>
    <mergeCell ref="E3:E4"/>
    <mergeCell ref="A3:A4"/>
    <mergeCell ref="B3:B4"/>
    <mergeCell ref="C3:C4"/>
    <mergeCell ref="D3:D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&amp;L&amp;"Times New Roman,Normál"&amp;12Vászoly Község Önkormányzata&amp;C&amp;"Times New Roman,Normál"&amp;12 2/a melléklet
Az önkormányzat 2020. évi költségvetéséről szóló 3/2020. (II. 11.)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I39"/>
  <sheetViews>
    <sheetView view="pageLayout" zoomScaleNormal="75" zoomScaleSheetLayoutView="80" workbookViewId="0">
      <selection activeCell="A2" sqref="A2:D3"/>
    </sheetView>
  </sheetViews>
  <sheetFormatPr defaultColWidth="9" defaultRowHeight="15.75" x14ac:dyDescent="0.25"/>
  <cols>
    <col min="1" max="1" width="45.85546875" style="61" customWidth="1"/>
    <col min="2" max="3" width="15.28515625" style="61" customWidth="1"/>
    <col min="4" max="4" width="14.7109375" style="61" customWidth="1"/>
    <col min="5" max="5" width="15.28515625" style="61" customWidth="1"/>
    <col min="6" max="8" width="9" style="61"/>
    <col min="9" max="9" width="11.28515625" style="61" bestFit="1" customWidth="1"/>
    <col min="10" max="16384" width="9" style="61"/>
  </cols>
  <sheetData>
    <row r="2" spans="1:5" x14ac:dyDescent="0.25">
      <c r="A2" s="379" t="s">
        <v>464</v>
      </c>
      <c r="B2" s="379"/>
      <c r="C2" s="379"/>
      <c r="D2" s="379"/>
    </row>
    <row r="3" spans="1:5" x14ac:dyDescent="0.25">
      <c r="A3" s="379"/>
      <c r="B3" s="379"/>
      <c r="C3" s="379"/>
      <c r="D3" s="379"/>
    </row>
    <row r="4" spans="1:5" ht="51.75" customHeight="1" x14ac:dyDescent="0.25">
      <c r="A4" s="139" t="s">
        <v>89</v>
      </c>
      <c r="B4" s="13" t="str">
        <f>'1.sz.tábla '!B4</f>
        <v>2020. évi eredeti előirányzat</v>
      </c>
      <c r="C4" s="13" t="str">
        <f>'1.sz.tábla '!C4</f>
        <v>I. Módosítás</v>
      </c>
      <c r="D4" s="13" t="str">
        <f>'1.sz.tábla '!D4</f>
        <v>Eltérés</v>
      </c>
    </row>
    <row r="5" spans="1:5" ht="30.75" customHeight="1" x14ac:dyDescent="0.25">
      <c r="A5" s="140" t="s">
        <v>110</v>
      </c>
      <c r="B5" s="54"/>
      <c r="C5" s="141"/>
      <c r="D5" s="141"/>
    </row>
    <row r="6" spans="1:5" s="63" customFormat="1" ht="18.95" customHeight="1" x14ac:dyDescent="0.25">
      <c r="A6" s="142" t="s">
        <v>78</v>
      </c>
      <c r="B6" s="55">
        <f>SUM(B7:B8)</f>
        <v>10988722</v>
      </c>
      <c r="C6" s="55">
        <f>SUM(C7:C8)</f>
        <v>12006435</v>
      </c>
      <c r="D6" s="62">
        <f t="shared" ref="D6:D13" si="0">C6-B6</f>
        <v>1017713</v>
      </c>
    </row>
    <row r="7" spans="1:5" s="63" customFormat="1" ht="18.95" customHeight="1" x14ac:dyDescent="0.25">
      <c r="A7" s="144" t="s">
        <v>343</v>
      </c>
      <c r="B7" s="66">
        <v>9129723</v>
      </c>
      <c r="C7" s="66">
        <f>9129723+396003+138710+483000</f>
        <v>10147436</v>
      </c>
      <c r="D7" s="66">
        <f t="shared" si="0"/>
        <v>1017713</v>
      </c>
    </row>
    <row r="8" spans="1:5" s="63" customFormat="1" ht="18.95" customHeight="1" x14ac:dyDescent="0.25">
      <c r="A8" s="144" t="s">
        <v>344</v>
      </c>
      <c r="B8" s="66">
        <v>1858999</v>
      </c>
      <c r="C8" s="66">
        <v>1858999</v>
      </c>
      <c r="D8" s="66">
        <f t="shared" si="0"/>
        <v>0</v>
      </c>
    </row>
    <row r="9" spans="1:5" s="63" customFormat="1" ht="18.95" customHeight="1" x14ac:dyDescent="0.25">
      <c r="A9" s="142" t="s">
        <v>79</v>
      </c>
      <c r="B9" s="55">
        <f>SUM(B10:B11)</f>
        <v>2000108</v>
      </c>
      <c r="C9" s="55">
        <f>SUM(C10:C11)</f>
        <v>2169157</v>
      </c>
      <c r="D9" s="62">
        <f t="shared" si="0"/>
        <v>169049</v>
      </c>
      <c r="E9" s="64"/>
    </row>
    <row r="10" spans="1:5" s="63" customFormat="1" ht="18.95" customHeight="1" x14ac:dyDescent="0.25">
      <c r="A10" s="144" t="s">
        <v>345</v>
      </c>
      <c r="B10" s="66">
        <v>1582924</v>
      </c>
      <c r="C10" s="145">
        <f>1582924+34651+59534+74864</f>
        <v>1751973</v>
      </c>
      <c r="D10" s="66">
        <f t="shared" si="0"/>
        <v>169049</v>
      </c>
      <c r="E10" s="64"/>
    </row>
    <row r="11" spans="1:5" s="63" customFormat="1" ht="18.95" customHeight="1" x14ac:dyDescent="0.25">
      <c r="A11" s="144" t="s">
        <v>346</v>
      </c>
      <c r="B11" s="66">
        <v>417184</v>
      </c>
      <c r="C11" s="145">
        <v>417184</v>
      </c>
      <c r="D11" s="66">
        <f t="shared" si="0"/>
        <v>0</v>
      </c>
      <c r="E11" s="64"/>
    </row>
    <row r="12" spans="1:5" s="63" customFormat="1" ht="18.95" customHeight="1" x14ac:dyDescent="0.25">
      <c r="A12" s="142" t="s">
        <v>80</v>
      </c>
      <c r="B12" s="55">
        <f>SUM(B13:B30)</f>
        <v>32974667</v>
      </c>
      <c r="C12" s="55">
        <f>SUM(C13:C30)</f>
        <v>32974667</v>
      </c>
      <c r="D12" s="55">
        <f t="shared" si="0"/>
        <v>0</v>
      </c>
      <c r="E12" s="64"/>
    </row>
    <row r="13" spans="1:5" ht="19.7" customHeight="1" x14ac:dyDescent="0.25">
      <c r="A13" s="144" t="s">
        <v>294</v>
      </c>
      <c r="B13" s="66">
        <v>100000</v>
      </c>
      <c r="C13" s="145">
        <v>100000</v>
      </c>
      <c r="D13" s="66">
        <f t="shared" si="0"/>
        <v>0</v>
      </c>
    </row>
    <row r="14" spans="1:5" ht="19.7" customHeight="1" x14ac:dyDescent="0.25">
      <c r="A14" s="144" t="s">
        <v>293</v>
      </c>
      <c r="B14" s="66">
        <v>1800000</v>
      </c>
      <c r="C14" s="145">
        <v>1800000</v>
      </c>
      <c r="D14" s="66">
        <f t="shared" ref="D14:D30" si="1">C14-B14</f>
        <v>0</v>
      </c>
    </row>
    <row r="15" spans="1:5" ht="19.7" customHeight="1" x14ac:dyDescent="0.25">
      <c r="A15" s="144" t="s">
        <v>347</v>
      </c>
      <c r="B15" s="66">
        <v>421260</v>
      </c>
      <c r="C15" s="145">
        <v>421260</v>
      </c>
      <c r="D15" s="66">
        <f t="shared" si="1"/>
        <v>0</v>
      </c>
    </row>
    <row r="16" spans="1:5" ht="19.7" customHeight="1" x14ac:dyDescent="0.25">
      <c r="A16" s="144" t="s">
        <v>296</v>
      </c>
      <c r="B16" s="66">
        <v>400000</v>
      </c>
      <c r="C16" s="145">
        <v>400000</v>
      </c>
      <c r="D16" s="66">
        <f t="shared" si="1"/>
        <v>0</v>
      </c>
    </row>
    <row r="17" spans="1:9" ht="19.7" customHeight="1" x14ac:dyDescent="0.25">
      <c r="A17" s="144" t="s">
        <v>297</v>
      </c>
      <c r="B17" s="66">
        <v>300000</v>
      </c>
      <c r="C17" s="145">
        <v>300000</v>
      </c>
      <c r="D17" s="66">
        <f t="shared" si="1"/>
        <v>0</v>
      </c>
      <c r="I17" s="85"/>
    </row>
    <row r="18" spans="1:9" ht="19.7" customHeight="1" x14ac:dyDescent="0.25">
      <c r="A18" s="144" t="s">
        <v>105</v>
      </c>
      <c r="B18" s="66">
        <v>2000000</v>
      </c>
      <c r="C18" s="145">
        <v>2000000</v>
      </c>
      <c r="D18" s="66">
        <f t="shared" si="1"/>
        <v>0</v>
      </c>
    </row>
    <row r="19" spans="1:9" ht="19.7" customHeight="1" x14ac:dyDescent="0.25">
      <c r="A19" s="144" t="s">
        <v>106</v>
      </c>
      <c r="B19" s="66">
        <v>0</v>
      </c>
      <c r="C19" s="145">
        <v>0</v>
      </c>
      <c r="D19" s="66">
        <f t="shared" si="1"/>
        <v>0</v>
      </c>
    </row>
    <row r="20" spans="1:9" ht="19.7" customHeight="1" x14ac:dyDescent="0.25">
      <c r="A20" s="144" t="s">
        <v>292</v>
      </c>
      <c r="B20" s="66">
        <v>1000000</v>
      </c>
      <c r="C20" s="145">
        <v>1000000</v>
      </c>
      <c r="D20" s="66">
        <f t="shared" si="1"/>
        <v>0</v>
      </c>
    </row>
    <row r="21" spans="1:9" ht="19.7" customHeight="1" x14ac:dyDescent="0.25">
      <c r="A21" s="144" t="s">
        <v>452</v>
      </c>
      <c r="B21" s="66">
        <v>0</v>
      </c>
      <c r="C21" s="145">
        <v>0</v>
      </c>
      <c r="D21" s="66">
        <f t="shared" si="1"/>
        <v>0</v>
      </c>
    </row>
    <row r="22" spans="1:9" ht="19.7" customHeight="1" x14ac:dyDescent="0.25">
      <c r="A22" s="144" t="s">
        <v>473</v>
      </c>
      <c r="B22" s="66">
        <v>1500000</v>
      </c>
      <c r="C22" s="145">
        <v>1500000</v>
      </c>
      <c r="D22" s="66">
        <f t="shared" si="1"/>
        <v>0</v>
      </c>
    </row>
    <row r="23" spans="1:9" ht="19.7" customHeight="1" x14ac:dyDescent="0.25">
      <c r="A23" s="144" t="s">
        <v>109</v>
      </c>
      <c r="B23" s="66">
        <v>3000000</v>
      </c>
      <c r="C23" s="145">
        <v>3000000</v>
      </c>
      <c r="D23" s="66">
        <f t="shared" si="1"/>
        <v>0</v>
      </c>
      <c r="I23" s="85"/>
    </row>
    <row r="24" spans="1:9" ht="19.7" customHeight="1" x14ac:dyDescent="0.25">
      <c r="A24" s="144" t="s">
        <v>477</v>
      </c>
      <c r="B24" s="66">
        <v>1710000</v>
      </c>
      <c r="C24" s="145">
        <v>1710000</v>
      </c>
      <c r="D24" s="66">
        <f t="shared" si="1"/>
        <v>0</v>
      </c>
      <c r="I24" s="85"/>
    </row>
    <row r="25" spans="1:9" ht="19.7" customHeight="1" x14ac:dyDescent="0.25">
      <c r="A25" s="144" t="s">
        <v>348</v>
      </c>
      <c r="B25" s="66">
        <v>2855644</v>
      </c>
      <c r="C25" s="145">
        <v>2855644</v>
      </c>
      <c r="D25" s="66">
        <f t="shared" si="1"/>
        <v>0</v>
      </c>
    </row>
    <row r="26" spans="1:9" ht="19.7" customHeight="1" x14ac:dyDescent="0.25">
      <c r="A26" s="144" t="s">
        <v>119</v>
      </c>
      <c r="B26" s="66">
        <v>100000</v>
      </c>
      <c r="C26" s="145">
        <v>100000</v>
      </c>
      <c r="D26" s="66">
        <f t="shared" si="1"/>
        <v>0</v>
      </c>
    </row>
    <row r="27" spans="1:9" ht="19.7" customHeight="1" x14ac:dyDescent="0.25">
      <c r="A27" s="144" t="s">
        <v>474</v>
      </c>
      <c r="B27" s="66">
        <v>2500000</v>
      </c>
      <c r="C27" s="145">
        <v>2500000</v>
      </c>
      <c r="D27" s="66">
        <f t="shared" si="1"/>
        <v>0</v>
      </c>
    </row>
    <row r="28" spans="1:9" ht="31.5" x14ac:dyDescent="0.25">
      <c r="A28" s="144" t="s">
        <v>349</v>
      </c>
      <c r="B28" s="66">
        <v>884763</v>
      </c>
      <c r="C28" s="145">
        <v>884763</v>
      </c>
      <c r="D28" s="66">
        <f t="shared" si="1"/>
        <v>0</v>
      </c>
    </row>
    <row r="29" spans="1:9" ht="19.7" customHeight="1" x14ac:dyDescent="0.25">
      <c r="A29" s="144" t="s">
        <v>107</v>
      </c>
      <c r="B29" s="66">
        <v>13403000</v>
      </c>
      <c r="C29" s="145">
        <v>13403000</v>
      </c>
      <c r="D29" s="66">
        <f t="shared" si="1"/>
        <v>0</v>
      </c>
    </row>
    <row r="30" spans="1:9" ht="19.7" customHeight="1" x14ac:dyDescent="0.25">
      <c r="A30" s="144" t="s">
        <v>108</v>
      </c>
      <c r="B30" s="66">
        <v>1000000</v>
      </c>
      <c r="C30" s="145">
        <v>1000000</v>
      </c>
      <c r="D30" s="66">
        <f t="shared" si="1"/>
        <v>0</v>
      </c>
    </row>
    <row r="31" spans="1:9" s="63" customFormat="1" ht="22.5" customHeight="1" x14ac:dyDescent="0.25">
      <c r="A31" s="142" t="s">
        <v>120</v>
      </c>
      <c r="B31" s="55">
        <f>B32+B33+B34</f>
        <v>2460000</v>
      </c>
      <c r="C31" s="55">
        <f>C32+C33+C34</f>
        <v>2460000</v>
      </c>
      <c r="D31" s="62">
        <f>SUM(D32:D34)</f>
        <v>0</v>
      </c>
    </row>
    <row r="32" spans="1:9" s="63" customFormat="1" ht="21" customHeight="1" x14ac:dyDescent="0.25">
      <c r="A32" s="144" t="s">
        <v>295</v>
      </c>
      <c r="B32" s="22">
        <v>2460000</v>
      </c>
      <c r="C32" s="22">
        <v>2460000</v>
      </c>
      <c r="D32" s="66">
        <f>C32-B32</f>
        <v>0</v>
      </c>
    </row>
    <row r="33" spans="1:8" s="63" customFormat="1" ht="18.75" customHeight="1" x14ac:dyDescent="0.25">
      <c r="A33" s="144" t="s">
        <v>128</v>
      </c>
      <c r="B33" s="22">
        <v>0</v>
      </c>
      <c r="C33" s="22">
        <v>0</v>
      </c>
      <c r="D33" s="66">
        <v>0</v>
      </c>
    </row>
    <row r="34" spans="1:8" ht="19.7" customHeight="1" x14ac:dyDescent="0.25">
      <c r="A34" s="144" t="s">
        <v>129</v>
      </c>
      <c r="B34" s="22">
        <v>0</v>
      </c>
      <c r="C34" s="145">
        <v>0</v>
      </c>
      <c r="D34" s="66">
        <v>0</v>
      </c>
    </row>
    <row r="35" spans="1:8" s="63" customFormat="1" ht="27" customHeight="1" x14ac:dyDescent="0.25">
      <c r="A35" s="142" t="s">
        <v>81</v>
      </c>
      <c r="B35" s="55">
        <f>B36+B37+B38</f>
        <v>11518196</v>
      </c>
      <c r="C35" s="55">
        <f>C36+C37+C38</f>
        <v>11697154</v>
      </c>
      <c r="D35" s="55">
        <f>'4.sz.tábla'!D21</f>
        <v>178958</v>
      </c>
      <c r="E35" s="56"/>
      <c r="F35" s="65"/>
      <c r="G35" s="65"/>
      <c r="H35" s="65"/>
    </row>
    <row r="36" spans="1:8" ht="31.5" x14ac:dyDescent="0.25">
      <c r="A36" s="146" t="s">
        <v>299</v>
      </c>
      <c r="B36" s="22">
        <f>'4.sz.tábla'!B4</f>
        <v>11518196</v>
      </c>
      <c r="C36" s="22">
        <f>'4.sz.tábla'!C4</f>
        <v>11697154</v>
      </c>
      <c r="D36" s="22">
        <f>'4.sz.tábla'!D4</f>
        <v>178958</v>
      </c>
      <c r="E36" s="57"/>
      <c r="F36" s="58"/>
      <c r="G36" s="58"/>
      <c r="H36" s="58"/>
    </row>
    <row r="37" spans="1:8" ht="31.5" x14ac:dyDescent="0.25">
      <c r="A37" s="146" t="s">
        <v>300</v>
      </c>
      <c r="B37" s="22">
        <f>'4.sz.tábla'!B9</f>
        <v>0</v>
      </c>
      <c r="C37" s="22">
        <f>'4.sz.tábla'!C9</f>
        <v>0</v>
      </c>
      <c r="D37" s="22">
        <f>'4.sz.tábla'!D9</f>
        <v>0</v>
      </c>
      <c r="E37" s="57"/>
      <c r="F37" s="58"/>
      <c r="G37" s="58"/>
      <c r="H37" s="58"/>
    </row>
    <row r="38" spans="1:8" ht="31.5" x14ac:dyDescent="0.25">
      <c r="A38" s="146" t="s">
        <v>301</v>
      </c>
      <c r="B38" s="22">
        <v>0</v>
      </c>
      <c r="C38" s="22">
        <v>0</v>
      </c>
      <c r="D38" s="22">
        <v>0</v>
      </c>
      <c r="E38" s="57"/>
      <c r="F38" s="58"/>
      <c r="G38" s="58"/>
      <c r="H38" s="58"/>
    </row>
    <row r="39" spans="1:8" s="63" customFormat="1" ht="31.5" x14ac:dyDescent="0.25">
      <c r="A39" s="140" t="s">
        <v>82</v>
      </c>
      <c r="B39" s="55">
        <f>B6+B9+B12+B31+B35</f>
        <v>59941693</v>
      </c>
      <c r="C39" s="55">
        <f>C6+C9+C12+C31+C35</f>
        <v>61307413</v>
      </c>
      <c r="D39" s="55">
        <f>D6+D9+D12+D31+D35</f>
        <v>1365720</v>
      </c>
      <c r="E39" s="59"/>
      <c r="F39" s="60"/>
      <c r="G39" s="60"/>
      <c r="H39" s="60"/>
    </row>
  </sheetData>
  <sheetProtection selectLockedCells="1" selectUnlockedCells="1"/>
  <mergeCells count="1">
    <mergeCell ref="A2:D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72" firstPageNumber="0" orientation="portrait" r:id="rId1"/>
  <headerFooter alignWithMargins="0">
    <oddHeader xml:space="preserve">&amp;L&amp;"Times New Roman,Normál"&amp;12Vászoly Község Önkormányzata
&amp;C&amp;"Times New Roman,Normál"&amp;12 3. melléklet
Az önkormányzat 2020. évi költségvetéséről szóló 3/2020. (II. 11.) önkormányzati rendelethez&amp;R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E30"/>
  <sheetViews>
    <sheetView view="pageLayout" zoomScaleNormal="100" workbookViewId="0">
      <selection sqref="A1:D1"/>
    </sheetView>
  </sheetViews>
  <sheetFormatPr defaultColWidth="9" defaultRowHeight="15.75" x14ac:dyDescent="0.25"/>
  <cols>
    <col min="1" max="1" width="46.85546875" style="46" customWidth="1"/>
    <col min="2" max="2" width="15.28515625" style="46" customWidth="1"/>
    <col min="3" max="3" width="15.28515625" style="47" customWidth="1"/>
    <col min="4" max="4" width="16.42578125" style="47" customWidth="1"/>
    <col min="5" max="5" width="15.28515625" style="47" customWidth="1"/>
    <col min="6" max="16384" width="9" style="47"/>
  </cols>
  <sheetData>
    <row r="1" spans="1:5" ht="36.75" customHeight="1" x14ac:dyDescent="0.25">
      <c r="A1" s="380" t="s">
        <v>464</v>
      </c>
      <c r="B1" s="380"/>
      <c r="C1" s="380"/>
      <c r="D1" s="380"/>
    </row>
    <row r="3" spans="1:5" ht="47.25" x14ac:dyDescent="0.25">
      <c r="A3" s="129" t="s">
        <v>89</v>
      </c>
      <c r="B3" s="13" t="str">
        <f>'1.sz.tábla '!B4</f>
        <v>2020. évi eredeti előirányzat</v>
      </c>
      <c r="C3" s="13" t="str">
        <f>'1.sz.tábla '!C4</f>
        <v>I. Módosítás</v>
      </c>
      <c r="D3" s="13" t="str">
        <f>'1.sz.tábla '!D4</f>
        <v>Eltérés</v>
      </c>
    </row>
    <row r="4" spans="1:5" ht="31.5" x14ac:dyDescent="0.25">
      <c r="A4" s="130" t="s">
        <v>111</v>
      </c>
      <c r="B4" s="51">
        <f>SUM(B5:B8)</f>
        <v>11518196</v>
      </c>
      <c r="C4" s="51">
        <f>SUM(C5:C8)</f>
        <v>11697154</v>
      </c>
      <c r="D4" s="51">
        <f>C4-B4</f>
        <v>178958</v>
      </c>
      <c r="E4" s="48"/>
    </row>
    <row r="5" spans="1:5" ht="31.5" x14ac:dyDescent="0.25">
      <c r="A5" s="126" t="s">
        <v>112</v>
      </c>
      <c r="B5" s="52">
        <v>4106830</v>
      </c>
      <c r="C5" s="131">
        <v>4106830</v>
      </c>
      <c r="D5" s="131">
        <f>C5-B5</f>
        <v>0</v>
      </c>
    </row>
    <row r="6" spans="1:5" ht="28.5" customHeight="1" x14ac:dyDescent="0.25">
      <c r="A6" s="126" t="s">
        <v>137</v>
      </c>
      <c r="B6" s="52">
        <v>6961366</v>
      </c>
      <c r="C6" s="131">
        <v>6961366</v>
      </c>
      <c r="D6" s="131">
        <f t="shared" ref="D6:D7" si="0">C6-B6</f>
        <v>0</v>
      </c>
    </row>
    <row r="7" spans="1:5" ht="28.5" customHeight="1" x14ac:dyDescent="0.25">
      <c r="A7" s="126" t="s">
        <v>116</v>
      </c>
      <c r="B7" s="52">
        <v>450000</v>
      </c>
      <c r="C7" s="131">
        <v>450000</v>
      </c>
      <c r="D7" s="131">
        <f t="shared" si="0"/>
        <v>0</v>
      </c>
    </row>
    <row r="8" spans="1:5" ht="31.5" x14ac:dyDescent="0.25">
      <c r="A8" s="126" t="s">
        <v>495</v>
      </c>
      <c r="B8" s="52">
        <v>0</v>
      </c>
      <c r="C8" s="131">
        <v>178958</v>
      </c>
      <c r="D8" s="131">
        <f>C8-B8</f>
        <v>178958</v>
      </c>
    </row>
    <row r="9" spans="1:5" ht="31.5" x14ac:dyDescent="0.25">
      <c r="A9" s="130" t="s">
        <v>113</v>
      </c>
      <c r="B9" s="51">
        <v>0</v>
      </c>
      <c r="C9" s="51">
        <v>0</v>
      </c>
      <c r="D9" s="132">
        <v>0</v>
      </c>
      <c r="E9" s="48"/>
    </row>
    <row r="10" spans="1:5" ht="28.5" customHeight="1" x14ac:dyDescent="0.25">
      <c r="A10" s="133" t="s">
        <v>132</v>
      </c>
      <c r="B10" s="52">
        <v>0</v>
      </c>
      <c r="C10" s="131">
        <v>0</v>
      </c>
      <c r="D10" s="131">
        <v>0</v>
      </c>
    </row>
    <row r="11" spans="1:5" ht="28.5" customHeight="1" x14ac:dyDescent="0.25">
      <c r="A11" s="133"/>
      <c r="B11" s="52"/>
      <c r="C11" s="131"/>
      <c r="D11" s="131"/>
    </row>
    <row r="12" spans="1:5" ht="28.5" customHeight="1" x14ac:dyDescent="0.25">
      <c r="A12" s="134"/>
      <c r="B12" s="52"/>
      <c r="C12" s="131"/>
      <c r="D12" s="131"/>
    </row>
    <row r="13" spans="1:5" ht="42" customHeight="1" x14ac:dyDescent="0.25">
      <c r="A13" s="135" t="s">
        <v>114</v>
      </c>
      <c r="B13" s="53">
        <v>0</v>
      </c>
      <c r="C13" s="132">
        <v>0</v>
      </c>
      <c r="D13" s="132">
        <v>0</v>
      </c>
    </row>
    <row r="14" spans="1:5" x14ac:dyDescent="0.25">
      <c r="A14" s="133"/>
      <c r="B14" s="52"/>
      <c r="C14" s="131"/>
      <c r="D14" s="131"/>
    </row>
    <row r="15" spans="1:5" ht="23.25" customHeight="1" x14ac:dyDescent="0.25">
      <c r="A15" s="136" t="s">
        <v>115</v>
      </c>
      <c r="B15" s="52"/>
      <c r="C15" s="131"/>
      <c r="D15" s="131"/>
    </row>
    <row r="16" spans="1:5" x14ac:dyDescent="0.25">
      <c r="A16" s="133"/>
      <c r="B16" s="52"/>
      <c r="C16" s="131"/>
      <c r="D16" s="131"/>
    </row>
    <row r="17" spans="1:5" x14ac:dyDescent="0.25">
      <c r="A17" s="133"/>
      <c r="B17" s="52"/>
      <c r="C17" s="131"/>
      <c r="D17" s="131"/>
    </row>
    <row r="18" spans="1:5" x14ac:dyDescent="0.25">
      <c r="A18" s="133"/>
      <c r="B18" s="52"/>
      <c r="C18" s="131"/>
      <c r="D18" s="131"/>
    </row>
    <row r="19" spans="1:5" x14ac:dyDescent="0.25">
      <c r="A19" s="133"/>
      <c r="B19" s="52"/>
      <c r="C19" s="131"/>
      <c r="D19" s="131"/>
    </row>
    <row r="20" spans="1:5" x14ac:dyDescent="0.25">
      <c r="A20" s="133"/>
      <c r="B20" s="52"/>
      <c r="C20" s="131"/>
      <c r="D20" s="131"/>
    </row>
    <row r="21" spans="1:5" x14ac:dyDescent="0.25">
      <c r="A21" s="137" t="s">
        <v>77</v>
      </c>
      <c r="B21" s="138">
        <f>B9+B4</f>
        <v>11518196</v>
      </c>
      <c r="C21" s="138">
        <f>C9+C4</f>
        <v>11697154</v>
      </c>
      <c r="D21" s="138">
        <f>D9+D4</f>
        <v>178958</v>
      </c>
      <c r="E21" s="48"/>
    </row>
    <row r="22" spans="1:5" x14ac:dyDescent="0.25">
      <c r="A22" s="69"/>
      <c r="B22" s="69"/>
      <c r="C22" s="70"/>
      <c r="D22" s="70"/>
    </row>
    <row r="23" spans="1:5" x14ac:dyDescent="0.25">
      <c r="B23" s="49"/>
    </row>
    <row r="28" spans="1:5" x14ac:dyDescent="0.25">
      <c r="B28" s="50"/>
    </row>
    <row r="29" spans="1:5" x14ac:dyDescent="0.25">
      <c r="B29" s="50"/>
    </row>
    <row r="30" spans="1:5" x14ac:dyDescent="0.25">
      <c r="B30" s="50"/>
    </row>
  </sheetData>
  <mergeCells count="1">
    <mergeCell ref="A1:D1"/>
  </mergeCells>
  <pageMargins left="0.70866141732283472" right="0.70866141732283472" top="1.1417322834645669" bottom="0.74803149606299213" header="0.31496062992125984" footer="0.31496062992125984"/>
  <pageSetup paperSize="9" scale="71" orientation="portrait" r:id="rId1"/>
  <headerFooter>
    <oddHeader xml:space="preserve">&amp;L&amp;"Times New Roman,Normál"&amp;12Vászoly Község Önkormányzata&amp;C&amp;"Times New Roman,Normál"&amp;12 4. melléklet
Az önkormányzat 2020. évi költségvetéséről szóló 3/2020. (II. 11.) önkormányzati rendelethez&amp;R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29"/>
  <sheetViews>
    <sheetView view="pageLayout" zoomScaleNormal="80" zoomScaleSheetLayoutView="80" workbookViewId="0">
      <selection sqref="A1:D1"/>
    </sheetView>
  </sheetViews>
  <sheetFormatPr defaultColWidth="9" defaultRowHeight="18" customHeight="1" x14ac:dyDescent="0.25"/>
  <cols>
    <col min="1" max="1" width="49" style="41" customWidth="1"/>
    <col min="2" max="2" width="15.140625" style="42" customWidth="1"/>
    <col min="3" max="4" width="15.28515625" style="42" customWidth="1"/>
    <col min="5" max="5" width="15.28515625" style="43" customWidth="1"/>
    <col min="6" max="6" width="23.85546875" style="44" customWidth="1"/>
    <col min="7" max="16384" width="9" style="44"/>
  </cols>
  <sheetData>
    <row r="1" spans="1:5" ht="33.75" customHeight="1" x14ac:dyDescent="0.25">
      <c r="A1" s="381" t="s">
        <v>465</v>
      </c>
      <c r="B1" s="381"/>
      <c r="C1" s="381"/>
      <c r="D1" s="381"/>
    </row>
    <row r="2" spans="1:5" ht="48.75" customHeight="1" x14ac:dyDescent="0.25">
      <c r="A2" s="121" t="s">
        <v>89</v>
      </c>
      <c r="B2" s="13" t="str">
        <f>'1.sz.tábla '!B4</f>
        <v>2020. évi eredeti előirányzat</v>
      </c>
      <c r="C2" s="13" t="str">
        <f>'1.sz.tábla '!C4</f>
        <v>I. Módosítás</v>
      </c>
      <c r="D2" s="13" t="str">
        <f>'1.sz.tábla '!D4</f>
        <v>Eltérés</v>
      </c>
    </row>
    <row r="3" spans="1:5" s="33" customFormat="1" ht="26.25" customHeight="1" x14ac:dyDescent="0.25">
      <c r="A3" s="122" t="s">
        <v>141</v>
      </c>
      <c r="B3" s="123">
        <f>SUM(B5:B17)</f>
        <v>25899886</v>
      </c>
      <c r="C3" s="123">
        <f>SUM(C5:C18)</f>
        <v>26407886</v>
      </c>
      <c r="D3" s="123">
        <f>C3-B3</f>
        <v>508000</v>
      </c>
      <c r="E3" s="32"/>
    </row>
    <row r="4" spans="1:5" s="33" customFormat="1" ht="25.5" customHeight="1" x14ac:dyDescent="0.25">
      <c r="A4" s="382" t="s">
        <v>136</v>
      </c>
      <c r="B4" s="383"/>
      <c r="C4" s="383"/>
      <c r="D4" s="384"/>
      <c r="E4" s="32"/>
    </row>
    <row r="5" spans="1:5" s="33" customFormat="1" ht="25.5" customHeight="1" x14ac:dyDescent="0.25">
      <c r="A5" s="124" t="s">
        <v>290</v>
      </c>
      <c r="B5" s="37">
        <v>1524000</v>
      </c>
      <c r="C5" s="37">
        <v>1524000</v>
      </c>
      <c r="D5" s="37">
        <f>C5-B5</f>
        <v>0</v>
      </c>
      <c r="E5" s="32"/>
    </row>
    <row r="6" spans="1:5" s="33" customFormat="1" ht="25.5" customHeight="1" x14ac:dyDescent="0.25">
      <c r="A6" s="382" t="s">
        <v>448</v>
      </c>
      <c r="B6" s="383"/>
      <c r="C6" s="383"/>
      <c r="D6" s="384"/>
      <c r="E6" s="32"/>
    </row>
    <row r="7" spans="1:5" s="33" customFormat="1" ht="31.5" x14ac:dyDescent="0.25">
      <c r="A7" s="124" t="s">
        <v>475</v>
      </c>
      <c r="B7" s="37">
        <v>603250</v>
      </c>
      <c r="C7" s="37">
        <v>603250</v>
      </c>
      <c r="D7" s="37">
        <f>C7-B7</f>
        <v>0</v>
      </c>
      <c r="E7" s="32"/>
    </row>
    <row r="8" spans="1:5" s="33" customFormat="1" ht="25.5" customHeight="1" x14ac:dyDescent="0.25">
      <c r="A8" s="124" t="s">
        <v>482</v>
      </c>
      <c r="B8" s="37">
        <v>4962906</v>
      </c>
      <c r="C8" s="37">
        <v>4962906</v>
      </c>
      <c r="D8" s="37">
        <f t="shared" ref="D8:D9" si="0">C8-B8</f>
        <v>0</v>
      </c>
      <c r="E8" s="32"/>
    </row>
    <row r="9" spans="1:5" s="33" customFormat="1" ht="25.5" customHeight="1" x14ac:dyDescent="0.25">
      <c r="A9" s="124" t="s">
        <v>479</v>
      </c>
      <c r="B9" s="37">
        <v>3291300</v>
      </c>
      <c r="C9" s="37">
        <v>3291300</v>
      </c>
      <c r="D9" s="37">
        <f t="shared" si="0"/>
        <v>0</v>
      </c>
      <c r="E9" s="32"/>
    </row>
    <row r="10" spans="1:5" s="33" customFormat="1" ht="21" customHeight="1" x14ac:dyDescent="0.25">
      <c r="A10" s="382" t="s">
        <v>289</v>
      </c>
      <c r="B10" s="383"/>
      <c r="C10" s="383"/>
      <c r="D10" s="384"/>
      <c r="E10" s="32"/>
    </row>
    <row r="11" spans="1:5" s="33" customFormat="1" ht="25.5" customHeight="1" x14ac:dyDescent="0.25">
      <c r="A11" s="124" t="s">
        <v>124</v>
      </c>
      <c r="B11" s="37">
        <v>500000</v>
      </c>
      <c r="C11" s="34">
        <v>500000</v>
      </c>
      <c r="D11" s="37">
        <f>C11-B11</f>
        <v>0</v>
      </c>
      <c r="E11" s="32"/>
    </row>
    <row r="12" spans="1:5" s="33" customFormat="1" ht="25.5" customHeight="1" x14ac:dyDescent="0.25">
      <c r="A12" s="124" t="s">
        <v>125</v>
      </c>
      <c r="B12" s="37">
        <v>0</v>
      </c>
      <c r="C12" s="34">
        <v>0</v>
      </c>
      <c r="D12" s="37">
        <f t="shared" ref="D12:D18" si="1">C12-B12</f>
        <v>0</v>
      </c>
      <c r="E12" s="32"/>
    </row>
    <row r="13" spans="1:5" s="33" customFormat="1" ht="25.5" customHeight="1" x14ac:dyDescent="0.25">
      <c r="A13" s="124" t="s">
        <v>286</v>
      </c>
      <c r="B13" s="37">
        <v>270000</v>
      </c>
      <c r="C13" s="34">
        <v>270000</v>
      </c>
      <c r="D13" s="37">
        <f t="shared" si="1"/>
        <v>0</v>
      </c>
      <c r="E13" s="32"/>
    </row>
    <row r="14" spans="1:5" s="33" customFormat="1" ht="25.5" customHeight="1" x14ac:dyDescent="0.25">
      <c r="A14" s="124" t="s">
        <v>342</v>
      </c>
      <c r="B14" s="37">
        <v>243770</v>
      </c>
      <c r="C14" s="34">
        <v>243770</v>
      </c>
      <c r="D14" s="37">
        <f t="shared" si="1"/>
        <v>0</v>
      </c>
      <c r="E14" s="32"/>
    </row>
    <row r="15" spans="1:5" s="33" customFormat="1" ht="25.5" customHeight="1" x14ac:dyDescent="0.25">
      <c r="A15" s="124" t="s">
        <v>462</v>
      </c>
      <c r="B15" s="37">
        <v>150000</v>
      </c>
      <c r="C15" s="34">
        <v>150000</v>
      </c>
      <c r="D15" s="37">
        <f t="shared" si="1"/>
        <v>0</v>
      </c>
      <c r="E15" s="32"/>
    </row>
    <row r="16" spans="1:5" s="33" customFormat="1" ht="25.5" customHeight="1" x14ac:dyDescent="0.25">
      <c r="A16" s="124" t="s">
        <v>478</v>
      </c>
      <c r="B16" s="37">
        <v>107000</v>
      </c>
      <c r="C16" s="34">
        <v>107000</v>
      </c>
      <c r="D16" s="37">
        <f t="shared" si="1"/>
        <v>0</v>
      </c>
      <c r="E16" s="32"/>
    </row>
    <row r="17" spans="1:6" s="33" customFormat="1" ht="25.5" customHeight="1" x14ac:dyDescent="0.25">
      <c r="A17" s="124" t="s">
        <v>476</v>
      </c>
      <c r="B17" s="37">
        <v>14247660</v>
      </c>
      <c r="C17" s="34">
        <v>14247660</v>
      </c>
      <c r="D17" s="37">
        <f t="shared" si="1"/>
        <v>0</v>
      </c>
      <c r="E17" s="32"/>
    </row>
    <row r="18" spans="1:6" s="33" customFormat="1" ht="25.5" customHeight="1" x14ac:dyDescent="0.25">
      <c r="A18" s="124" t="s">
        <v>494</v>
      </c>
      <c r="B18" s="37">
        <v>0</v>
      </c>
      <c r="C18" s="34">
        <v>508000</v>
      </c>
      <c r="D18" s="37">
        <f t="shared" si="1"/>
        <v>508000</v>
      </c>
      <c r="E18" s="32"/>
    </row>
    <row r="19" spans="1:6" s="36" customFormat="1" ht="27" customHeight="1" x14ac:dyDescent="0.25">
      <c r="A19" s="125" t="s">
        <v>142</v>
      </c>
      <c r="B19" s="38">
        <f>SUM(B20:B22)</f>
        <v>12172365</v>
      </c>
      <c r="C19" s="38">
        <f>SUM(C20:C22)</f>
        <v>12172365</v>
      </c>
      <c r="D19" s="38">
        <f>SUM(D20:D22)</f>
        <v>0</v>
      </c>
      <c r="E19" s="35"/>
    </row>
    <row r="20" spans="1:6" s="33" customFormat="1" ht="25.5" customHeight="1" x14ac:dyDescent="0.25">
      <c r="A20" s="124" t="s">
        <v>126</v>
      </c>
      <c r="B20" s="37">
        <v>9000000</v>
      </c>
      <c r="C20" s="34">
        <v>9000000</v>
      </c>
      <c r="D20" s="37">
        <f>C20-B20</f>
        <v>0</v>
      </c>
      <c r="E20" s="32"/>
    </row>
    <row r="21" spans="1:6" s="33" customFormat="1" ht="25.5" customHeight="1" x14ac:dyDescent="0.25">
      <c r="A21" s="124" t="s">
        <v>127</v>
      </c>
      <c r="B21" s="37">
        <v>3172211</v>
      </c>
      <c r="C21" s="34">
        <v>3172211</v>
      </c>
      <c r="D21" s="37">
        <f t="shared" ref="D21:D22" si="2">C21-B21</f>
        <v>0</v>
      </c>
      <c r="E21" s="32"/>
    </row>
    <row r="22" spans="1:6" s="33" customFormat="1" ht="31.5" x14ac:dyDescent="0.25">
      <c r="A22" s="124" t="s">
        <v>302</v>
      </c>
      <c r="B22" s="37">
        <v>154</v>
      </c>
      <c r="C22" s="34">
        <v>154</v>
      </c>
      <c r="D22" s="37">
        <f t="shared" si="2"/>
        <v>0</v>
      </c>
      <c r="E22" s="32"/>
    </row>
    <row r="23" spans="1:6" s="36" customFormat="1" ht="22.5" customHeight="1" x14ac:dyDescent="0.25">
      <c r="A23" s="125" t="s">
        <v>143</v>
      </c>
      <c r="B23" s="38">
        <f>SUM(B24:B24)</f>
        <v>33871</v>
      </c>
      <c r="C23" s="38">
        <f>SUM(C24:C24)</f>
        <v>33871</v>
      </c>
      <c r="D23" s="38">
        <f>C23-B23</f>
        <v>0</v>
      </c>
      <c r="E23" s="35"/>
    </row>
    <row r="24" spans="1:6" s="36" customFormat="1" ht="31.5" customHeight="1" x14ac:dyDescent="0.25">
      <c r="A24" s="126" t="s">
        <v>291</v>
      </c>
      <c r="B24" s="39">
        <v>33871</v>
      </c>
      <c r="C24" s="39">
        <v>33871</v>
      </c>
      <c r="D24" s="34">
        <f>C24-B24</f>
        <v>0</v>
      </c>
      <c r="E24" s="35"/>
    </row>
    <row r="25" spans="1:6" s="367" customFormat="1" ht="31.5" customHeight="1" x14ac:dyDescent="0.25">
      <c r="A25" s="127" t="s">
        <v>86</v>
      </c>
      <c r="B25" s="38">
        <f>B23+B19+B3</f>
        <v>38106122</v>
      </c>
      <c r="C25" s="38">
        <f>C23+C19+C3</f>
        <v>38614122</v>
      </c>
      <c r="D25" s="38">
        <f>D23+D19+D3</f>
        <v>508000</v>
      </c>
      <c r="E25" s="36"/>
      <c r="F25" s="36"/>
    </row>
    <row r="26" spans="1:6" s="45" customFormat="1" ht="22.5" customHeight="1" x14ac:dyDescent="0.25">
      <c r="A26" s="127" t="s">
        <v>85</v>
      </c>
      <c r="B26" s="40">
        <f t="shared" ref="B26" si="3">B27+B28+B29</f>
        <v>897161</v>
      </c>
      <c r="C26" s="40">
        <f t="shared" ref="C26" si="4">C27+C28+C29</f>
        <v>1064473</v>
      </c>
      <c r="D26" s="366">
        <f>C26-B26</f>
        <v>167312</v>
      </c>
      <c r="E26" s="36"/>
      <c r="F26" s="36"/>
    </row>
    <row r="27" spans="1:6" s="33" customFormat="1" ht="22.5" customHeight="1" x14ac:dyDescent="0.25">
      <c r="A27" s="124" t="s">
        <v>481</v>
      </c>
      <c r="B27" s="37">
        <v>0</v>
      </c>
      <c r="C27" s="34">
        <v>0</v>
      </c>
      <c r="D27" s="37">
        <v>0</v>
      </c>
      <c r="E27" s="32"/>
    </row>
    <row r="28" spans="1:6" s="33" customFormat="1" ht="22.5" customHeight="1" x14ac:dyDescent="0.25">
      <c r="A28" s="124" t="s">
        <v>83</v>
      </c>
      <c r="B28" s="37">
        <v>0</v>
      </c>
      <c r="C28" s="34">
        <v>0</v>
      </c>
      <c r="D28" s="37">
        <v>0</v>
      </c>
      <c r="E28" s="32"/>
    </row>
    <row r="29" spans="1:6" s="33" customFormat="1" ht="22.5" customHeight="1" x14ac:dyDescent="0.25">
      <c r="A29" s="124" t="s">
        <v>480</v>
      </c>
      <c r="B29" s="37">
        <v>897161</v>
      </c>
      <c r="C29" s="34">
        <f>897161+167312</f>
        <v>1064473</v>
      </c>
      <c r="D29" s="37">
        <f>C29-B29</f>
        <v>167312</v>
      </c>
      <c r="E29" s="32"/>
    </row>
  </sheetData>
  <sheetProtection selectLockedCells="1" selectUnlockedCells="1"/>
  <mergeCells count="4">
    <mergeCell ref="A1:D1"/>
    <mergeCell ref="A6:D6"/>
    <mergeCell ref="A4:D4"/>
    <mergeCell ref="A10:D10"/>
  </mergeCells>
  <phoneticPr fontId="20" type="noConversion"/>
  <printOptions horizontalCentered="1"/>
  <pageMargins left="0.23622047244094491" right="0.23622047244094491" top="0.9055118110236221" bottom="0.31496062992125984" header="0.39370078740157483" footer="0.51181102362204722"/>
  <pageSetup paperSize="9" scale="79" firstPageNumber="0" orientation="portrait" r:id="rId1"/>
  <headerFooter alignWithMargins="0">
    <oddHeader>&amp;L&amp;"Times New Roman,Normál"&amp;12Vászoly Község Önkormányzata&amp;C&amp;"Times New Roman,Normál"&amp;12 5. melléklet
Az önkormányzat 2020. évi költségvetéséről szóló 3/2020. (II. 11.)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1"/>
  <sheetViews>
    <sheetView view="pageLayout" zoomScaleNormal="100" workbookViewId="0">
      <selection activeCell="A3" sqref="A3:H3"/>
    </sheetView>
  </sheetViews>
  <sheetFormatPr defaultColWidth="9.140625" defaultRowHeight="15.75" x14ac:dyDescent="0.25"/>
  <cols>
    <col min="1" max="1" width="47.7109375" style="86" customWidth="1"/>
    <col min="2" max="2" width="16.42578125" style="85" customWidth="1"/>
    <col min="3" max="4" width="15.28515625" style="85" customWidth="1"/>
    <col min="5" max="5" width="46.5703125" style="86" customWidth="1"/>
    <col min="6" max="6" width="17.7109375" style="85" customWidth="1"/>
    <col min="7" max="8" width="15" style="85" customWidth="1"/>
    <col min="9" max="9" width="9.140625" style="85"/>
    <col min="10" max="10" width="10.5703125" style="85" customWidth="1"/>
    <col min="11" max="11" width="9.140625" style="85"/>
    <col min="12" max="12" width="12.28515625" style="85" customWidth="1"/>
    <col min="13" max="16384" width="9.140625" style="85"/>
  </cols>
  <sheetData>
    <row r="2" spans="1:10" x14ac:dyDescent="0.25">
      <c r="A2" s="385"/>
      <c r="B2" s="385"/>
      <c r="C2" s="385"/>
      <c r="D2" s="385"/>
      <c r="E2" s="385"/>
      <c r="F2" s="385"/>
      <c r="G2" s="385"/>
      <c r="H2" s="385"/>
    </row>
    <row r="3" spans="1:10" ht="21.75" customHeight="1" x14ac:dyDescent="0.25">
      <c r="A3" s="386" t="s">
        <v>454</v>
      </c>
      <c r="B3" s="386"/>
      <c r="C3" s="386"/>
      <c r="D3" s="386"/>
      <c r="E3" s="386"/>
      <c r="F3" s="386"/>
      <c r="G3" s="386"/>
      <c r="H3" s="386"/>
    </row>
    <row r="5" spans="1:10" s="86" customFormat="1" ht="47.25" x14ac:dyDescent="0.25">
      <c r="A5" s="89" t="s">
        <v>144</v>
      </c>
      <c r="B5" s="13" t="str">
        <f>'1.sz.tábla '!B4</f>
        <v>2020. évi eredeti előirányzat</v>
      </c>
      <c r="C5" s="13" t="str">
        <f>'1.sz.tábla '!C4</f>
        <v>I. Módosítás</v>
      </c>
      <c r="D5" s="13" t="str">
        <f>'1.sz.tábla '!D4</f>
        <v>Eltérés</v>
      </c>
      <c r="E5" s="89" t="s">
        <v>145</v>
      </c>
      <c r="F5" s="13" t="str">
        <f>B5</f>
        <v>2020. évi eredeti előirányzat</v>
      </c>
      <c r="G5" s="13" t="str">
        <f t="shared" ref="G5:H5" si="0">C5</f>
        <v>I. Módosítás</v>
      </c>
      <c r="H5" s="13" t="str">
        <f t="shared" si="0"/>
        <v>Eltérés</v>
      </c>
    </row>
    <row r="6" spans="1:10" ht="31.5" x14ac:dyDescent="0.25">
      <c r="A6" s="162" t="s">
        <v>146</v>
      </c>
      <c r="B6" s="66">
        <f>'2.sz.tábla'!B5</f>
        <v>30950659</v>
      </c>
      <c r="C6" s="66">
        <f>'2.sz.tábla'!C5</f>
        <v>31574844</v>
      </c>
      <c r="D6" s="66">
        <f>'2.sz.tábla'!D5</f>
        <v>624185</v>
      </c>
      <c r="E6" s="87" t="s">
        <v>147</v>
      </c>
      <c r="F6" s="66">
        <f>'3.sz.tábla '!B6</f>
        <v>10988722</v>
      </c>
      <c r="G6" s="66">
        <f>'3.sz.tábla '!C6</f>
        <v>12006435</v>
      </c>
      <c r="H6" s="66">
        <f>'3.sz.tábla '!D6</f>
        <v>1017713</v>
      </c>
    </row>
    <row r="7" spans="1:10" ht="19.5" customHeight="1" x14ac:dyDescent="0.25">
      <c r="A7" s="162" t="s">
        <v>148</v>
      </c>
      <c r="B7" s="66">
        <f>'2.sz.tábla'!B27:D27</f>
        <v>11620000</v>
      </c>
      <c r="C7" s="66">
        <f>'2.sz.tábla'!C27:I27</f>
        <v>9620000</v>
      </c>
      <c r="D7" s="66">
        <f>'2.sz.tábla'!C27:F27</f>
        <v>-2000000</v>
      </c>
      <c r="E7" s="87" t="s">
        <v>450</v>
      </c>
      <c r="F7" s="87">
        <f>'3.sz.tábla '!B9</f>
        <v>2000108</v>
      </c>
      <c r="G7" s="87">
        <f>'3.sz.tábla '!C9</f>
        <v>2169157</v>
      </c>
      <c r="H7" s="87">
        <f>'3.sz.tábla '!D9</f>
        <v>169049</v>
      </c>
    </row>
    <row r="8" spans="1:10" ht="20.25" customHeight="1" x14ac:dyDescent="0.25">
      <c r="A8" s="87" t="s">
        <v>149</v>
      </c>
      <c r="B8" s="66">
        <f>'2.sz.tábla'!B40</f>
        <v>16273000</v>
      </c>
      <c r="C8" s="66">
        <f>'2.sz.tábla'!C40</f>
        <v>16273000</v>
      </c>
      <c r="D8" s="66">
        <f>'2.sz.tábla'!D40</f>
        <v>0</v>
      </c>
      <c r="E8" s="87" t="s">
        <v>150</v>
      </c>
      <c r="F8" s="66">
        <f>'3.sz.tábla '!B12</f>
        <v>32974667</v>
      </c>
      <c r="G8" s="66">
        <f>'3.sz.tábla '!C12</f>
        <v>32974667</v>
      </c>
      <c r="H8" s="66">
        <f>'3.sz.tábla '!D12</f>
        <v>0</v>
      </c>
      <c r="J8" s="88"/>
    </row>
    <row r="9" spans="1:10" ht="31.5" x14ac:dyDescent="0.25">
      <c r="A9" s="162" t="s">
        <v>151</v>
      </c>
      <c r="B9" s="66"/>
      <c r="C9" s="66"/>
      <c r="D9" s="66"/>
      <c r="E9" s="87" t="s">
        <v>152</v>
      </c>
      <c r="F9" s="66">
        <f>'3.sz.tábla '!B32</f>
        <v>2460000</v>
      </c>
      <c r="G9" s="66">
        <f>'3.sz.tábla '!C32</f>
        <v>2460000</v>
      </c>
      <c r="H9" s="66">
        <f>'3.sz.tábla '!D32</f>
        <v>0</v>
      </c>
    </row>
    <row r="10" spans="1:10" x14ac:dyDescent="0.25">
      <c r="A10" s="87"/>
      <c r="B10" s="66"/>
      <c r="C10" s="66"/>
      <c r="D10" s="66"/>
      <c r="E10" s="87" t="s">
        <v>81</v>
      </c>
      <c r="F10" s="66">
        <f>F12+F13+F14</f>
        <v>11518196</v>
      </c>
      <c r="G10" s="66">
        <f>G12+G13+G14</f>
        <v>11697154</v>
      </c>
      <c r="H10" s="66">
        <f>H12+H13+H14</f>
        <v>178958</v>
      </c>
    </row>
    <row r="11" spans="1:10" x14ac:dyDescent="0.25">
      <c r="A11" s="87"/>
      <c r="B11" s="66"/>
      <c r="C11" s="66"/>
      <c r="D11" s="66"/>
      <c r="E11" s="87" t="s">
        <v>153</v>
      </c>
      <c r="F11" s="66">
        <f>'3.sz.tábla '!B38</f>
        <v>0</v>
      </c>
      <c r="G11" s="66">
        <f>'3.sz.tábla '!C38</f>
        <v>0</v>
      </c>
      <c r="H11" s="66">
        <f>'3.sz.tábla '!D38</f>
        <v>0</v>
      </c>
    </row>
    <row r="12" spans="1:10" ht="31.5" x14ac:dyDescent="0.25">
      <c r="A12" s="162"/>
      <c r="B12" s="66"/>
      <c r="C12" s="66"/>
      <c r="D12" s="66"/>
      <c r="E12" s="87" t="s">
        <v>154</v>
      </c>
      <c r="F12" s="66">
        <f>'3.sz.tábla '!B36</f>
        <v>11518196</v>
      </c>
      <c r="G12" s="66">
        <f>'3.sz.tábla '!C36</f>
        <v>11697154</v>
      </c>
      <c r="H12" s="66">
        <f>'3.sz.tábla '!D36</f>
        <v>178958</v>
      </c>
    </row>
    <row r="13" spans="1:10" ht="31.5" x14ac:dyDescent="0.25">
      <c r="A13" s="163"/>
      <c r="B13" s="66"/>
      <c r="C13" s="66"/>
      <c r="D13" s="66"/>
      <c r="E13" s="87" t="s">
        <v>155</v>
      </c>
      <c r="F13" s="87">
        <f>'3.sz.tábla '!B37</f>
        <v>0</v>
      </c>
      <c r="G13" s="87">
        <f>'3.sz.tábla '!C37</f>
        <v>0</v>
      </c>
      <c r="H13" s="87">
        <f>'3.sz.tábla '!D37</f>
        <v>0</v>
      </c>
    </row>
    <row r="14" spans="1:10" ht="31.5" x14ac:dyDescent="0.25">
      <c r="A14" s="162"/>
      <c r="B14" s="66"/>
      <c r="C14" s="66"/>
      <c r="D14" s="66"/>
      <c r="E14" s="87" t="s">
        <v>156</v>
      </c>
      <c r="F14" s="66"/>
      <c r="G14" s="66"/>
      <c r="H14" s="66"/>
    </row>
    <row r="15" spans="1:10" x14ac:dyDescent="0.25">
      <c r="A15" s="87"/>
      <c r="B15" s="66"/>
      <c r="C15" s="66"/>
      <c r="D15" s="66"/>
      <c r="E15" s="87" t="s">
        <v>157</v>
      </c>
      <c r="F15" s="66">
        <f>'1.sz.tábla '!B25</f>
        <v>43422804</v>
      </c>
      <c r="G15" s="66">
        <f>'1.sz.tábla '!C25</f>
        <v>48826049</v>
      </c>
      <c r="H15" s="66">
        <f>'1.sz.tábla '!D25</f>
        <v>5403245</v>
      </c>
    </row>
    <row r="16" spans="1:10" s="64" customFormat="1" x14ac:dyDescent="0.25">
      <c r="A16" s="89" t="s">
        <v>158</v>
      </c>
      <c r="B16" s="62">
        <f>SUM(B6:B15)</f>
        <v>58843659</v>
      </c>
      <c r="C16" s="62">
        <f>SUM(C6:C15)</f>
        <v>57467844</v>
      </c>
      <c r="D16" s="62">
        <f>SUM(D6:D15)</f>
        <v>-1375815</v>
      </c>
      <c r="E16" s="89" t="s">
        <v>159</v>
      </c>
      <c r="F16" s="62">
        <f>F6+F7+F8+F9+F10+F15</f>
        <v>103364497</v>
      </c>
      <c r="G16" s="62">
        <f>G6+G7+G8+G9+G10+G15+G11</f>
        <v>110133462</v>
      </c>
      <c r="H16" s="62">
        <f>H6+H7+H8+H9+H10+H15+H11</f>
        <v>6768965</v>
      </c>
    </row>
    <row r="17" spans="1:8" s="64" customFormat="1" x14ac:dyDescent="0.25">
      <c r="A17" s="89" t="s">
        <v>160</v>
      </c>
      <c r="B17" s="62"/>
      <c r="C17" s="62"/>
      <c r="D17" s="66"/>
      <c r="E17" s="89" t="s">
        <v>161</v>
      </c>
      <c r="F17" s="62">
        <f>F16-B16</f>
        <v>44520838</v>
      </c>
      <c r="G17" s="62">
        <f>G16-C16</f>
        <v>52665618</v>
      </c>
      <c r="H17" s="62">
        <f>H16-D16</f>
        <v>8144780</v>
      </c>
    </row>
    <row r="18" spans="1:8" s="64" customFormat="1" ht="31.5" x14ac:dyDescent="0.25">
      <c r="A18" s="89" t="s">
        <v>162</v>
      </c>
      <c r="B18" s="62">
        <f>SUM(B19)</f>
        <v>28257121</v>
      </c>
      <c r="C18" s="62">
        <f>SUM(C19)</f>
        <v>36909901</v>
      </c>
      <c r="D18" s="62">
        <f>SUM(D19)</f>
        <v>8652780</v>
      </c>
      <c r="E18" s="89" t="s">
        <v>163</v>
      </c>
      <c r="F18" s="62">
        <f>F19+F20+F21+F22</f>
        <v>897161</v>
      </c>
      <c r="G18" s="62">
        <f>G19+G20+G21+G22</f>
        <v>1064473</v>
      </c>
      <c r="H18" s="62">
        <f>H19+H20+H21+H22</f>
        <v>167312</v>
      </c>
    </row>
    <row r="19" spans="1:8" ht="31.5" x14ac:dyDescent="0.25">
      <c r="A19" s="87" t="s">
        <v>164</v>
      </c>
      <c r="B19" s="66">
        <f>'2.sz.tábla'!B66</f>
        <v>28257121</v>
      </c>
      <c r="C19" s="66">
        <f>'2.sz.tábla'!C66</f>
        <v>36909901</v>
      </c>
      <c r="D19" s="66">
        <f>'2.sz.tábla'!D66</f>
        <v>8652780</v>
      </c>
      <c r="E19" s="87" t="s">
        <v>487</v>
      </c>
      <c r="F19" s="66">
        <f>'5. sz. tábla'!B29</f>
        <v>897161</v>
      </c>
      <c r="G19" s="66">
        <f>'5. sz. tábla'!C29</f>
        <v>1064473</v>
      </c>
      <c r="H19" s="66">
        <f>'5. sz. tábla'!D29</f>
        <v>167312</v>
      </c>
    </row>
    <row r="20" spans="1:8" s="64" customFormat="1" ht="31.5" x14ac:dyDescent="0.25">
      <c r="A20" s="89" t="s">
        <v>165</v>
      </c>
      <c r="B20" s="89">
        <f t="shared" ref="B20:D20" si="1">SUM(B21:B23)</f>
        <v>0</v>
      </c>
      <c r="C20" s="89">
        <f t="shared" si="1"/>
        <v>167312</v>
      </c>
      <c r="D20" s="89">
        <f t="shared" si="1"/>
        <v>167312</v>
      </c>
      <c r="E20" s="87" t="s">
        <v>483</v>
      </c>
      <c r="F20" s="66">
        <v>0</v>
      </c>
      <c r="G20" s="66">
        <v>0</v>
      </c>
      <c r="H20" s="66">
        <v>0</v>
      </c>
    </row>
    <row r="21" spans="1:8" x14ac:dyDescent="0.25">
      <c r="A21" s="87" t="s">
        <v>485</v>
      </c>
      <c r="B21" s="66">
        <f>'[2]2.sz.tábla'!B70</f>
        <v>0</v>
      </c>
      <c r="C21" s="66">
        <v>0</v>
      </c>
      <c r="D21" s="66">
        <v>0</v>
      </c>
      <c r="E21" s="87" t="s">
        <v>166</v>
      </c>
      <c r="F21" s="66">
        <v>0</v>
      </c>
      <c r="G21" s="66">
        <v>0</v>
      </c>
      <c r="H21" s="66">
        <v>0</v>
      </c>
    </row>
    <row r="22" spans="1:8" x14ac:dyDescent="0.25">
      <c r="A22" s="87" t="s">
        <v>167</v>
      </c>
      <c r="B22" s="66">
        <v>0</v>
      </c>
      <c r="C22" s="66">
        <v>0</v>
      </c>
      <c r="D22" s="66">
        <v>0</v>
      </c>
      <c r="E22" s="87" t="s">
        <v>484</v>
      </c>
      <c r="F22" s="87">
        <f>'[2]5. sz. tábla'!B27</f>
        <v>0</v>
      </c>
      <c r="G22" s="87">
        <v>0</v>
      </c>
      <c r="H22" s="87">
        <v>0</v>
      </c>
    </row>
    <row r="23" spans="1:8" ht="17.25" customHeight="1" x14ac:dyDescent="0.25">
      <c r="A23" s="87" t="s">
        <v>486</v>
      </c>
      <c r="B23" s="66">
        <f>'2.sz.tábla'!B71</f>
        <v>0</v>
      </c>
      <c r="C23" s="66">
        <f>'2.sz.tábla'!C71</f>
        <v>167312</v>
      </c>
      <c r="D23" s="66">
        <f>'2.sz.tábla'!D71</f>
        <v>167312</v>
      </c>
      <c r="E23" s="87"/>
      <c r="F23" s="87"/>
      <c r="G23" s="87"/>
      <c r="H23" s="66"/>
    </row>
    <row r="24" spans="1:8" x14ac:dyDescent="0.25">
      <c r="A24" s="89" t="s">
        <v>168</v>
      </c>
      <c r="B24" s="62">
        <f>B16+B18+B20</f>
        <v>87100780</v>
      </c>
      <c r="C24" s="62">
        <f>C16+C18+C20</f>
        <v>94545057</v>
      </c>
      <c r="D24" s="62">
        <f>D16+D18+D20</f>
        <v>7444277</v>
      </c>
      <c r="E24" s="89" t="s">
        <v>169</v>
      </c>
      <c r="F24" s="62">
        <f>F16+F18</f>
        <v>104261658</v>
      </c>
      <c r="G24" s="62">
        <f t="shared" ref="G24:H24" si="2">G18+G16</f>
        <v>111197935</v>
      </c>
      <c r="H24" s="62">
        <f t="shared" si="2"/>
        <v>6936277</v>
      </c>
    </row>
    <row r="26" spans="1:8" ht="22.5" customHeight="1" x14ac:dyDescent="0.25">
      <c r="A26" s="386" t="s">
        <v>455</v>
      </c>
      <c r="B26" s="386"/>
      <c r="C26" s="386"/>
      <c r="D26" s="386"/>
      <c r="E26" s="386"/>
      <c r="F26" s="386"/>
      <c r="G26" s="386"/>
      <c r="H26" s="386"/>
    </row>
    <row r="28" spans="1:8" s="86" customFormat="1" ht="47.25" x14ac:dyDescent="0.25">
      <c r="A28" s="89" t="s">
        <v>170</v>
      </c>
      <c r="B28" s="13" t="str">
        <f>B5</f>
        <v>2020. évi eredeti előirányzat</v>
      </c>
      <c r="C28" s="13" t="str">
        <f>C5</f>
        <v>I. Módosítás</v>
      </c>
      <c r="D28" s="13" t="str">
        <f t="shared" ref="D28" si="3">D5</f>
        <v>Eltérés</v>
      </c>
      <c r="E28" s="89" t="s">
        <v>171</v>
      </c>
      <c r="F28" s="13" t="str">
        <f>B28</f>
        <v>2020. évi eredeti előirányzat</v>
      </c>
      <c r="G28" s="13" t="str">
        <f>G5</f>
        <v>I. Módosítás</v>
      </c>
      <c r="H28" s="13" t="str">
        <f>D28</f>
        <v>Eltérés</v>
      </c>
    </row>
    <row r="29" spans="1:8" ht="31.5" x14ac:dyDescent="0.25">
      <c r="A29" s="162" t="s">
        <v>172</v>
      </c>
      <c r="B29" s="66">
        <f>'2.sz.tábla'!B20</f>
        <v>9000000</v>
      </c>
      <c r="C29" s="66">
        <f>'2.sz.tábla'!C20</f>
        <v>9000000</v>
      </c>
      <c r="D29" s="66">
        <f>'2.sz.tábla'!D20</f>
        <v>0</v>
      </c>
      <c r="E29" s="87" t="s">
        <v>173</v>
      </c>
      <c r="F29" s="66">
        <f>'5. sz. tábla'!B3</f>
        <v>25899886</v>
      </c>
      <c r="G29" s="66">
        <f>'5. sz. tábla'!C3</f>
        <v>26407886</v>
      </c>
      <c r="H29" s="66">
        <f>'5. sz. tábla'!D3</f>
        <v>508000</v>
      </c>
    </row>
    <row r="30" spans="1:8" x14ac:dyDescent="0.25">
      <c r="A30" s="87" t="s">
        <v>488</v>
      </c>
      <c r="B30" s="66">
        <f>'2.sz.tábla'!B52</f>
        <v>46267000</v>
      </c>
      <c r="C30" s="66">
        <f>'2.sz.tábla'!C52</f>
        <v>46267000</v>
      </c>
      <c r="D30" s="66">
        <f>'2.sz.tábla'!D52</f>
        <v>0</v>
      </c>
      <c r="E30" s="87" t="s">
        <v>174</v>
      </c>
      <c r="F30" s="87"/>
      <c r="G30" s="87"/>
      <c r="H30" s="66"/>
    </row>
    <row r="31" spans="1:8" x14ac:dyDescent="0.25">
      <c r="A31" s="87" t="s">
        <v>175</v>
      </c>
      <c r="B31" s="66">
        <f>'[2]1.sz.tábla '!B11</f>
        <v>0</v>
      </c>
      <c r="C31" s="66">
        <v>0</v>
      </c>
      <c r="D31" s="66">
        <v>0</v>
      </c>
      <c r="E31" s="87" t="s">
        <v>176</v>
      </c>
      <c r="F31" s="66">
        <f>'5. sz. tábla'!B19</f>
        <v>12172365</v>
      </c>
      <c r="G31" s="66">
        <f>'5. sz. tábla'!C19</f>
        <v>12172365</v>
      </c>
      <c r="H31" s="66">
        <f>'5. sz. tábla'!D19</f>
        <v>0</v>
      </c>
    </row>
    <row r="32" spans="1:8" x14ac:dyDescent="0.25">
      <c r="A32" s="87"/>
      <c r="B32" s="66"/>
      <c r="C32" s="66"/>
      <c r="D32" s="66"/>
      <c r="E32" s="87" t="s">
        <v>177</v>
      </c>
      <c r="F32" s="66">
        <f>'5. sz. tábla'!B24</f>
        <v>33871</v>
      </c>
      <c r="G32" s="66">
        <f>'5. sz. tábla'!C24</f>
        <v>33871</v>
      </c>
      <c r="H32" s="66">
        <f>'5. sz. tábla'!D24</f>
        <v>0</v>
      </c>
    </row>
    <row r="33" spans="1:8" ht="31.5" x14ac:dyDescent="0.25">
      <c r="A33" s="87"/>
      <c r="B33" s="87"/>
      <c r="C33" s="87"/>
      <c r="D33" s="66"/>
      <c r="E33" s="87" t="s">
        <v>178</v>
      </c>
      <c r="F33" s="87">
        <v>0</v>
      </c>
      <c r="G33" s="87">
        <v>0</v>
      </c>
      <c r="H33" s="87">
        <v>0</v>
      </c>
    </row>
    <row r="34" spans="1:8" ht="31.5" x14ac:dyDescent="0.25">
      <c r="A34" s="87"/>
      <c r="B34" s="87"/>
      <c r="C34" s="87"/>
      <c r="D34" s="66"/>
      <c r="E34" s="90" t="s">
        <v>179</v>
      </c>
      <c r="F34" s="91">
        <f>'5. sz. tábla'!B23</f>
        <v>33871</v>
      </c>
      <c r="G34" s="91">
        <f>'5. sz. tábla'!C23</f>
        <v>33871</v>
      </c>
      <c r="H34" s="91">
        <f>'5. sz. tábla'!D23</f>
        <v>0</v>
      </c>
    </row>
    <row r="35" spans="1:8" ht="31.5" x14ac:dyDescent="0.25">
      <c r="A35" s="87"/>
      <c r="B35" s="66"/>
      <c r="C35" s="66"/>
      <c r="D35" s="66"/>
      <c r="E35" s="87" t="s">
        <v>180</v>
      </c>
      <c r="F35" s="66"/>
      <c r="G35" s="66"/>
      <c r="H35" s="66"/>
    </row>
    <row r="36" spans="1:8" ht="31.5" x14ac:dyDescent="0.25">
      <c r="A36" s="87"/>
      <c r="B36" s="66"/>
      <c r="C36" s="66"/>
      <c r="D36" s="66"/>
      <c r="E36" s="87" t="s">
        <v>181</v>
      </c>
      <c r="F36" s="66"/>
      <c r="G36" s="66"/>
      <c r="H36" s="66"/>
    </row>
    <row r="37" spans="1:8" s="64" customFormat="1" x14ac:dyDescent="0.25">
      <c r="A37" s="89" t="s">
        <v>182</v>
      </c>
      <c r="B37" s="62">
        <f>SUM(B29:B35)</f>
        <v>55267000</v>
      </c>
      <c r="C37" s="62">
        <f>SUM(C29:C35)</f>
        <v>55267000</v>
      </c>
      <c r="D37" s="62">
        <f>SUM(D29:D35)</f>
        <v>0</v>
      </c>
      <c r="E37" s="89" t="s">
        <v>183</v>
      </c>
      <c r="F37" s="62">
        <f>SUM(F29:F32)</f>
        <v>38106122</v>
      </c>
      <c r="G37" s="62">
        <f>SUM(G29:G32)</f>
        <v>38614122</v>
      </c>
      <c r="H37" s="62">
        <f>SUM(H29:H34)</f>
        <v>508000</v>
      </c>
    </row>
    <row r="38" spans="1:8" s="64" customFormat="1" x14ac:dyDescent="0.25">
      <c r="A38" s="89" t="s">
        <v>184</v>
      </c>
      <c r="B38" s="62"/>
      <c r="C38" s="62"/>
      <c r="D38" s="66"/>
      <c r="E38" s="89" t="s">
        <v>185</v>
      </c>
      <c r="F38" s="62">
        <f>F37-B37</f>
        <v>-17160878</v>
      </c>
      <c r="G38" s="62">
        <f>G37-C37</f>
        <v>-16652878</v>
      </c>
      <c r="H38" s="62">
        <f>H37-D37</f>
        <v>508000</v>
      </c>
    </row>
    <row r="39" spans="1:8" s="64" customFormat="1" ht="31.5" x14ac:dyDescent="0.25">
      <c r="A39" s="89" t="s">
        <v>186</v>
      </c>
      <c r="B39" s="62">
        <f>SUM(B40)</f>
        <v>28257121</v>
      </c>
      <c r="C39" s="62">
        <f t="shared" ref="C39:D39" si="4">SUM(C40)</f>
        <v>36909901</v>
      </c>
      <c r="D39" s="62">
        <f t="shared" si="4"/>
        <v>8652780</v>
      </c>
      <c r="E39" s="89" t="s">
        <v>187</v>
      </c>
      <c r="F39" s="62">
        <f>SUM(F40:F42)</f>
        <v>0</v>
      </c>
      <c r="G39" s="62">
        <v>0</v>
      </c>
      <c r="H39" s="62">
        <v>0</v>
      </c>
    </row>
    <row r="40" spans="1:8" x14ac:dyDescent="0.25">
      <c r="A40" s="87" t="s">
        <v>188</v>
      </c>
      <c r="B40" s="66">
        <f>'1.sz.tábla '!B13</f>
        <v>28257121</v>
      </c>
      <c r="C40" s="66">
        <f>'1.sz.tábla '!C13</f>
        <v>36909901</v>
      </c>
      <c r="D40" s="66">
        <f>'1.sz.tábla '!D13</f>
        <v>8652780</v>
      </c>
      <c r="E40" s="87" t="s">
        <v>189</v>
      </c>
      <c r="F40" s="66"/>
      <c r="G40" s="66"/>
      <c r="H40" s="66"/>
    </row>
    <row r="41" spans="1:8" ht="31.5" x14ac:dyDescent="0.25">
      <c r="A41" s="89" t="s">
        <v>190</v>
      </c>
      <c r="B41" s="62">
        <f>SUM(B42:B43)</f>
        <v>0</v>
      </c>
      <c r="C41" s="62">
        <f>SUM(C42:C43)</f>
        <v>0</v>
      </c>
      <c r="D41" s="62">
        <f>SUM(D42:D43)</f>
        <v>0</v>
      </c>
      <c r="E41" s="87" t="s">
        <v>191</v>
      </c>
      <c r="F41" s="66"/>
      <c r="G41" s="66"/>
      <c r="H41" s="66"/>
    </row>
    <row r="42" spans="1:8" ht="31.5" x14ac:dyDescent="0.25">
      <c r="A42" s="87" t="s">
        <v>192</v>
      </c>
      <c r="B42" s="66"/>
      <c r="C42" s="66"/>
      <c r="D42" s="66"/>
      <c r="E42" s="87" t="s">
        <v>489</v>
      </c>
      <c r="F42" s="66"/>
      <c r="G42" s="66"/>
      <c r="H42" s="66"/>
    </row>
    <row r="43" spans="1:8" x14ac:dyDescent="0.25">
      <c r="A43" s="87" t="s">
        <v>193</v>
      </c>
      <c r="B43" s="66"/>
      <c r="C43" s="66"/>
      <c r="D43" s="66"/>
      <c r="E43" s="87"/>
      <c r="F43" s="66"/>
      <c r="G43" s="66"/>
      <c r="H43" s="66"/>
    </row>
    <row r="44" spans="1:8" s="64" customFormat="1" x14ac:dyDescent="0.25">
      <c r="A44" s="89" t="s">
        <v>194</v>
      </c>
      <c r="B44" s="62">
        <f>B37+B39+B41</f>
        <v>83524121</v>
      </c>
      <c r="C44" s="62">
        <f>C37+C39+C41</f>
        <v>92176901</v>
      </c>
      <c r="D44" s="62">
        <f>D37+D39+D41</f>
        <v>8652780</v>
      </c>
      <c r="E44" s="89" t="s">
        <v>195</v>
      </c>
      <c r="F44" s="62">
        <f>F37+F39</f>
        <v>38106122</v>
      </c>
      <c r="G44" s="62">
        <f>G37+G39</f>
        <v>38614122</v>
      </c>
      <c r="H44" s="62">
        <f>H37+H39</f>
        <v>508000</v>
      </c>
    </row>
    <row r="45" spans="1:8" x14ac:dyDescent="0.25">
      <c r="A45" s="92"/>
      <c r="B45" s="93"/>
      <c r="C45" s="93"/>
      <c r="D45" s="93"/>
      <c r="E45" s="92"/>
      <c r="F45" s="93"/>
      <c r="G45" s="93"/>
      <c r="H45" s="93"/>
    </row>
    <row r="46" spans="1:8" x14ac:dyDescent="0.25">
      <c r="A46" s="92"/>
      <c r="B46" s="93"/>
      <c r="C46" s="93"/>
      <c r="D46" s="93"/>
      <c r="E46" s="92"/>
      <c r="F46" s="93"/>
      <c r="G46" s="93"/>
      <c r="H46" s="93"/>
    </row>
    <row r="47" spans="1:8" ht="18.75" customHeight="1" x14ac:dyDescent="0.25">
      <c r="A47" s="386" t="s">
        <v>456</v>
      </c>
      <c r="B47" s="386"/>
      <c r="C47" s="386"/>
      <c r="D47" s="386"/>
      <c r="E47" s="386"/>
      <c r="F47" s="386"/>
      <c r="G47" s="386"/>
      <c r="H47" s="386"/>
    </row>
    <row r="49" spans="1:8" s="86" customFormat="1" ht="47.25" x14ac:dyDescent="0.25">
      <c r="A49" s="89" t="s">
        <v>196</v>
      </c>
      <c r="B49" s="13" t="str">
        <f>B5</f>
        <v>2020. évi eredeti előirányzat</v>
      </c>
      <c r="C49" s="13" t="str">
        <f>C5</f>
        <v>I. Módosítás</v>
      </c>
      <c r="D49" s="13" t="str">
        <f>D5</f>
        <v>Eltérés</v>
      </c>
      <c r="E49" s="89" t="s">
        <v>197</v>
      </c>
      <c r="F49" s="13" t="str">
        <f>B49</f>
        <v>2020. évi eredeti előirányzat</v>
      </c>
      <c r="G49" s="13" t="str">
        <f>G5</f>
        <v>I. Módosítás</v>
      </c>
      <c r="H49" s="13" t="str">
        <f>D49</f>
        <v>Eltérés</v>
      </c>
    </row>
    <row r="50" spans="1:8" x14ac:dyDescent="0.25">
      <c r="A50" s="87" t="s">
        <v>198</v>
      </c>
      <c r="B50" s="66">
        <f>B16</f>
        <v>58843659</v>
      </c>
      <c r="C50" s="66">
        <f>C16</f>
        <v>57467844</v>
      </c>
      <c r="D50" s="66">
        <f>D16</f>
        <v>-1375815</v>
      </c>
      <c r="E50" s="87" t="s">
        <v>199</v>
      </c>
      <c r="F50" s="66">
        <f>F16</f>
        <v>103364497</v>
      </c>
      <c r="G50" s="66">
        <f>G16</f>
        <v>110133462</v>
      </c>
      <c r="H50" s="66">
        <f>H16</f>
        <v>6768965</v>
      </c>
    </row>
    <row r="51" spans="1:8" x14ac:dyDescent="0.25">
      <c r="A51" s="87" t="s">
        <v>200</v>
      </c>
      <c r="B51" s="66">
        <f>B37</f>
        <v>55267000</v>
      </c>
      <c r="C51" s="66">
        <f>C37</f>
        <v>55267000</v>
      </c>
      <c r="D51" s="66">
        <f>D37</f>
        <v>0</v>
      </c>
      <c r="E51" s="87" t="s">
        <v>201</v>
      </c>
      <c r="F51" s="66">
        <f>F37</f>
        <v>38106122</v>
      </c>
      <c r="G51" s="66">
        <f>G37</f>
        <v>38614122</v>
      </c>
      <c r="H51" s="66">
        <f>H37</f>
        <v>508000</v>
      </c>
    </row>
    <row r="52" spans="1:8" s="64" customFormat="1" x14ac:dyDescent="0.25">
      <c r="A52" s="89" t="s">
        <v>10</v>
      </c>
      <c r="B52" s="62">
        <f>SUM(B50:B51)</f>
        <v>114110659</v>
      </c>
      <c r="C52" s="62">
        <f t="shared" ref="C52" si="5">SUM(C50:C51)</f>
        <v>112734844</v>
      </c>
      <c r="D52" s="62">
        <f>SUM(D50:D51)</f>
        <v>-1375815</v>
      </c>
      <c r="E52" s="89" t="s">
        <v>19</v>
      </c>
      <c r="F52" s="62">
        <f>SUM(F50:F51)</f>
        <v>141470619</v>
      </c>
      <c r="G52" s="62">
        <f t="shared" ref="G52" si="6">SUM(G50:G51)</f>
        <v>148747584</v>
      </c>
      <c r="H52" s="62">
        <f>SUM(H50:H51)</f>
        <v>7276965</v>
      </c>
    </row>
    <row r="53" spans="1:8" s="64" customFormat="1" x14ac:dyDescent="0.25">
      <c r="A53" s="89" t="s">
        <v>202</v>
      </c>
      <c r="B53" s="62"/>
      <c r="C53" s="62"/>
      <c r="D53" s="62"/>
      <c r="E53" s="89" t="s">
        <v>203</v>
      </c>
      <c r="F53" s="62">
        <f>F52-B52</f>
        <v>27359960</v>
      </c>
      <c r="G53" s="62">
        <f>G52-C52</f>
        <v>36012740</v>
      </c>
      <c r="H53" s="62">
        <f>H52-D52</f>
        <v>8652780</v>
      </c>
    </row>
    <row r="54" spans="1:8" s="64" customFormat="1" ht="31.5" x14ac:dyDescent="0.25">
      <c r="A54" s="89" t="s">
        <v>204</v>
      </c>
      <c r="B54" s="62">
        <f>SUM(B55:B56)</f>
        <v>28257121</v>
      </c>
      <c r="C54" s="62">
        <f t="shared" ref="C54:D54" si="7">SUM(C55:C56)</f>
        <v>36909901</v>
      </c>
      <c r="D54" s="62">
        <f t="shared" si="7"/>
        <v>8652780</v>
      </c>
      <c r="E54" s="89" t="s">
        <v>205</v>
      </c>
      <c r="F54" s="62">
        <f>SUM(F55:F56)</f>
        <v>897161</v>
      </c>
      <c r="G54" s="62">
        <f t="shared" ref="G54:H54" si="8">SUM(G55:G56)</f>
        <v>1064473</v>
      </c>
      <c r="H54" s="62">
        <f t="shared" si="8"/>
        <v>167312</v>
      </c>
    </row>
    <row r="55" spans="1:8" ht="31.5" x14ac:dyDescent="0.25">
      <c r="A55" s="87" t="s">
        <v>162</v>
      </c>
      <c r="B55" s="66">
        <f>'2.sz.tábla'!B67</f>
        <v>8710000</v>
      </c>
      <c r="C55" s="66">
        <f>'2.sz.tábla'!C67</f>
        <v>17362780</v>
      </c>
      <c r="D55" s="66">
        <f>'2.sz.tábla'!D67</f>
        <v>8652780</v>
      </c>
      <c r="E55" s="87" t="s">
        <v>206</v>
      </c>
      <c r="F55" s="66">
        <f>F18</f>
        <v>897161</v>
      </c>
      <c r="G55" s="66">
        <f>G18</f>
        <v>1064473</v>
      </c>
      <c r="H55" s="66">
        <f>H18</f>
        <v>167312</v>
      </c>
    </row>
    <row r="56" spans="1:8" ht="31.5" x14ac:dyDescent="0.25">
      <c r="A56" s="87" t="s">
        <v>186</v>
      </c>
      <c r="B56" s="66">
        <f>'2.sz.tábla'!B68</f>
        <v>19547121</v>
      </c>
      <c r="C56" s="66">
        <f>'2.sz.tábla'!C68</f>
        <v>19547121</v>
      </c>
      <c r="D56" s="66">
        <f>'2.sz.tábla'!D68</f>
        <v>0</v>
      </c>
      <c r="E56" s="87" t="s">
        <v>207</v>
      </c>
      <c r="F56" s="66">
        <f>F39</f>
        <v>0</v>
      </c>
      <c r="G56" s="66">
        <f t="shared" ref="G56:H56" si="9">G39</f>
        <v>0</v>
      </c>
      <c r="H56" s="66">
        <f t="shared" si="9"/>
        <v>0</v>
      </c>
    </row>
    <row r="57" spans="1:8" s="64" customFormat="1" x14ac:dyDescent="0.25">
      <c r="A57" s="89" t="s">
        <v>208</v>
      </c>
      <c r="B57" s="62">
        <f>SUM(B58:B59)</f>
        <v>0</v>
      </c>
      <c r="C57" s="62">
        <f t="shared" ref="C57:D57" si="10">SUM(C58:C59)</f>
        <v>167312</v>
      </c>
      <c r="D57" s="62">
        <f t="shared" si="10"/>
        <v>167312</v>
      </c>
      <c r="E57" s="89"/>
      <c r="F57" s="89"/>
      <c r="G57" s="89"/>
      <c r="H57" s="89"/>
    </row>
    <row r="58" spans="1:8" ht="31.5" x14ac:dyDescent="0.25">
      <c r="A58" s="87" t="s">
        <v>165</v>
      </c>
      <c r="B58" s="66">
        <f>B20</f>
        <v>0</v>
      </c>
      <c r="C58" s="66">
        <f t="shared" ref="C58:D58" si="11">C20</f>
        <v>167312</v>
      </c>
      <c r="D58" s="66">
        <f t="shared" si="11"/>
        <v>167312</v>
      </c>
      <c r="E58" s="87"/>
      <c r="F58" s="66"/>
      <c r="G58" s="66"/>
      <c r="H58" s="66"/>
    </row>
    <row r="59" spans="1:8" ht="31.5" x14ac:dyDescent="0.25">
      <c r="A59" s="87" t="s">
        <v>190</v>
      </c>
      <c r="B59" s="66">
        <f>B41</f>
        <v>0</v>
      </c>
      <c r="C59" s="66">
        <f>C41</f>
        <v>0</v>
      </c>
      <c r="D59" s="66">
        <f>D41</f>
        <v>0</v>
      </c>
      <c r="E59" s="89"/>
      <c r="F59" s="62"/>
      <c r="G59" s="62"/>
      <c r="H59" s="62"/>
    </row>
    <row r="60" spans="1:8" s="64" customFormat="1" x14ac:dyDescent="0.25">
      <c r="A60" s="89" t="s">
        <v>66</v>
      </c>
      <c r="B60" s="62">
        <f>B52+B54+B57</f>
        <v>142367780</v>
      </c>
      <c r="C60" s="62">
        <f>C52+C54+C57</f>
        <v>149812057</v>
      </c>
      <c r="D60" s="62">
        <f>D52+D54+D57</f>
        <v>7444277</v>
      </c>
      <c r="E60" s="89" t="s">
        <v>209</v>
      </c>
      <c r="F60" s="62">
        <f>F52+F54</f>
        <v>142367780</v>
      </c>
      <c r="G60" s="62">
        <f>G52+G54</f>
        <v>149812057</v>
      </c>
      <c r="H60" s="62">
        <f>H52+H54</f>
        <v>7444277</v>
      </c>
    </row>
    <row r="61" spans="1:8" x14ac:dyDescent="0.25">
      <c r="A61" s="86" t="s">
        <v>210</v>
      </c>
      <c r="F61" s="85">
        <f>B60-F60</f>
        <v>0</v>
      </c>
      <c r="G61" s="85">
        <f>C60-G60</f>
        <v>0</v>
      </c>
      <c r="H61" s="85">
        <f>D60-H60</f>
        <v>0</v>
      </c>
    </row>
  </sheetData>
  <mergeCells count="4">
    <mergeCell ref="A2:H2"/>
    <mergeCell ref="A3:H3"/>
    <mergeCell ref="A26:H26"/>
    <mergeCell ref="A47:H47"/>
  </mergeCells>
  <pageMargins left="1.4566929133858268" right="0.70866141732283472" top="0.94488188976377963" bottom="0.74803149606299213" header="0.51181102362204722" footer="0.31496062992125984"/>
  <pageSetup paperSize="9" scale="58" orientation="landscape" r:id="rId1"/>
  <headerFooter>
    <oddHeader>&amp;L&amp;"Times New Roman,Normál"&amp;12Vászoly Község Önkormányzata&amp;C&amp;"Times New Roman,Normál"&amp;12 6. melléklet
Az önkormányzat 2020. évi költségvetéséről szóló 3/2020. (II. 11.) önkormányzati rendelethez</oddHeader>
  </headerFooter>
  <rowBreaks count="2" manualBreakCount="2">
    <brk id="24" max="16383" man="1"/>
    <brk id="4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9"/>
  <sheetViews>
    <sheetView view="pageLayout" zoomScaleNormal="100" workbookViewId="0">
      <selection activeCell="A3" sqref="A3:H3"/>
    </sheetView>
  </sheetViews>
  <sheetFormatPr defaultColWidth="9.140625" defaultRowHeight="15.75" x14ac:dyDescent="0.25"/>
  <cols>
    <col min="1" max="1" width="43.28515625" style="94" customWidth="1"/>
    <col min="2" max="2" width="14.140625" style="95" customWidth="1"/>
    <col min="3" max="3" width="15.5703125" style="95" customWidth="1"/>
    <col min="4" max="4" width="15.42578125" style="95" customWidth="1"/>
    <col min="5" max="5" width="43.5703125" style="95" customWidth="1"/>
    <col min="6" max="6" width="14.28515625" style="95" customWidth="1"/>
    <col min="7" max="7" width="15.42578125" style="95" customWidth="1"/>
    <col min="8" max="8" width="13.7109375" style="95" customWidth="1"/>
    <col min="9" max="16384" width="9.140625" style="95"/>
  </cols>
  <sheetData>
    <row r="2" spans="1:8" x14ac:dyDescent="0.25">
      <c r="E2" s="96"/>
    </row>
    <row r="3" spans="1:8" ht="15.75" customHeight="1" x14ac:dyDescent="0.25">
      <c r="A3" s="387" t="s">
        <v>457</v>
      </c>
      <c r="B3" s="387"/>
      <c r="C3" s="387"/>
      <c r="D3" s="387"/>
      <c r="E3" s="387"/>
      <c r="F3" s="387"/>
      <c r="G3" s="387"/>
      <c r="H3" s="387"/>
    </row>
    <row r="5" spans="1:8" s="94" customFormat="1" ht="47.25" x14ac:dyDescent="0.25">
      <c r="A5" s="98" t="s">
        <v>144</v>
      </c>
      <c r="B5" s="13" t="str">
        <f>'1.sz.tábla '!B4</f>
        <v>2020. évi eredeti előirányzat</v>
      </c>
      <c r="C5" s="13" t="str">
        <f>'1.sz.tábla '!C4</f>
        <v>I. Módosítás</v>
      </c>
      <c r="D5" s="13" t="str">
        <f>'1.sz.tábla '!D4</f>
        <v>Eltérés</v>
      </c>
      <c r="E5" s="98" t="s">
        <v>145</v>
      </c>
      <c r="F5" s="13" t="str">
        <f>B5</f>
        <v>2020. évi eredeti előirányzat</v>
      </c>
      <c r="G5" s="13" t="str">
        <f t="shared" ref="G5:H5" si="0">C5</f>
        <v>I. Módosítás</v>
      </c>
      <c r="H5" s="13" t="str">
        <f t="shared" si="0"/>
        <v>Eltérés</v>
      </c>
    </row>
    <row r="6" spans="1:8" s="94" customFormat="1" x14ac:dyDescent="0.25">
      <c r="A6" s="98" t="s">
        <v>211</v>
      </c>
      <c r="B6" s="103"/>
      <c r="C6" s="103"/>
      <c r="D6" s="103"/>
      <c r="E6" s="98" t="s">
        <v>14</v>
      </c>
      <c r="F6" s="99"/>
      <c r="G6" s="99"/>
      <c r="H6" s="99"/>
    </row>
    <row r="7" spans="1:8" ht="31.5" x14ac:dyDescent="0.25">
      <c r="A7" s="355" t="s">
        <v>212</v>
      </c>
      <c r="B7" s="100">
        <f>'6. sz. tábla'!B6</f>
        <v>30950659</v>
      </c>
      <c r="C7" s="100">
        <f>'6. sz. tábla'!C6</f>
        <v>31574844</v>
      </c>
      <c r="D7" s="100">
        <f>'6. sz. tábla'!D6</f>
        <v>624185</v>
      </c>
      <c r="E7" s="101" t="s">
        <v>147</v>
      </c>
      <c r="F7" s="100">
        <f>'6. sz. tábla'!F6</f>
        <v>10988722</v>
      </c>
      <c r="G7" s="100">
        <f>'6. sz. tábla'!G6</f>
        <v>12006435</v>
      </c>
      <c r="H7" s="100">
        <f>'6. sz. tábla'!H6</f>
        <v>1017713</v>
      </c>
    </row>
    <row r="8" spans="1:8" ht="17.25" customHeight="1" x14ac:dyDescent="0.25">
      <c r="A8" s="101" t="s">
        <v>148</v>
      </c>
      <c r="B8" s="100">
        <f>'6. sz. tábla'!B7</f>
        <v>11620000</v>
      </c>
      <c r="C8" s="100">
        <f>'6. sz. tábla'!C7</f>
        <v>9620000</v>
      </c>
      <c r="D8" s="100">
        <f>'6. sz. tábla'!D7</f>
        <v>-2000000</v>
      </c>
      <c r="E8" s="101" t="s">
        <v>79</v>
      </c>
      <c r="F8" s="100">
        <f>'6. sz. tábla'!F7</f>
        <v>2000108</v>
      </c>
      <c r="G8" s="100">
        <f>'6. sz. tábla'!G7</f>
        <v>2169157</v>
      </c>
      <c r="H8" s="100">
        <f>'6. sz. tábla'!H7</f>
        <v>169049</v>
      </c>
    </row>
    <row r="9" spans="1:8" x14ac:dyDescent="0.25">
      <c r="A9" s="101" t="s">
        <v>149</v>
      </c>
      <c r="B9" s="100">
        <f>'6. sz. tábla'!B8-2770000</f>
        <v>13503000</v>
      </c>
      <c r="C9" s="100">
        <f>'6. sz. tábla'!C8-2770000</f>
        <v>13503000</v>
      </c>
      <c r="D9" s="100">
        <f>C9-B9</f>
        <v>0</v>
      </c>
      <c r="E9" s="101" t="s">
        <v>80</v>
      </c>
      <c r="F9" s="100">
        <f>'6. sz. tábla'!F8</f>
        <v>32974667</v>
      </c>
      <c r="G9" s="100">
        <f>'6. sz. tábla'!G8</f>
        <v>32974667</v>
      </c>
      <c r="H9" s="100">
        <f>'6. sz. tábla'!H8</f>
        <v>0</v>
      </c>
    </row>
    <row r="10" spans="1:8" ht="31.5" x14ac:dyDescent="0.25">
      <c r="A10" s="162" t="s">
        <v>151</v>
      </c>
      <c r="B10" s="100">
        <f>'[2]6. sz. tábla '!B9</f>
        <v>0</v>
      </c>
      <c r="C10" s="100">
        <v>0</v>
      </c>
      <c r="D10" s="100">
        <v>0</v>
      </c>
      <c r="E10" s="101" t="s">
        <v>152</v>
      </c>
      <c r="F10" s="100">
        <f>'6. sz. tábla'!F9</f>
        <v>2460000</v>
      </c>
      <c r="G10" s="100">
        <f>'6. sz. tábla'!G9</f>
        <v>2460000</v>
      </c>
      <c r="H10" s="100">
        <f>'6. sz. tábla'!H9</f>
        <v>0</v>
      </c>
    </row>
    <row r="11" spans="1:8" x14ac:dyDescent="0.25">
      <c r="A11" s="101"/>
      <c r="B11" s="100"/>
      <c r="C11" s="100"/>
      <c r="D11" s="100"/>
      <c r="E11" s="101" t="s">
        <v>81</v>
      </c>
      <c r="F11" s="100">
        <f>'6. sz. tábla'!F10</f>
        <v>11518196</v>
      </c>
      <c r="G11" s="100">
        <f>'6. sz. tábla'!G10+G12</f>
        <v>11697154</v>
      </c>
      <c r="H11" s="100">
        <f>'6. sz. tábla'!H10</f>
        <v>178958</v>
      </c>
    </row>
    <row r="12" spans="1:8" x14ac:dyDescent="0.25">
      <c r="A12" s="101"/>
      <c r="B12" s="100"/>
      <c r="C12" s="100"/>
      <c r="D12" s="100"/>
      <c r="E12" s="87" t="s">
        <v>153</v>
      </c>
      <c r="F12" s="100">
        <f>'6. sz. tábla'!F11</f>
        <v>0</v>
      </c>
      <c r="G12" s="100">
        <f>'6. sz. tábla'!G11</f>
        <v>0</v>
      </c>
      <c r="H12" s="100">
        <f>'6. sz. tábla'!H11</f>
        <v>0</v>
      </c>
    </row>
    <row r="13" spans="1:8" ht="31.5" x14ac:dyDescent="0.25">
      <c r="A13" s="101"/>
      <c r="B13" s="100"/>
      <c r="C13" s="100"/>
      <c r="D13" s="100"/>
      <c r="E13" s="87" t="s">
        <v>154</v>
      </c>
      <c r="F13" s="100">
        <f>'6. sz. tábla'!F12</f>
        <v>11518196</v>
      </c>
      <c r="G13" s="100">
        <f>'6. sz. tábla'!G12</f>
        <v>11697154</v>
      </c>
      <c r="H13" s="100">
        <f>'6. sz. tábla'!H12</f>
        <v>178958</v>
      </c>
    </row>
    <row r="14" spans="1:8" ht="31.5" x14ac:dyDescent="0.25">
      <c r="A14" s="355"/>
      <c r="B14" s="100"/>
      <c r="C14" s="102"/>
      <c r="D14" s="100"/>
      <c r="E14" s="87" t="s">
        <v>155</v>
      </c>
      <c r="F14" s="100">
        <f>'6. sz. tábla'!F13</f>
        <v>0</v>
      </c>
      <c r="G14" s="100">
        <f>'6. sz. tábla'!G13</f>
        <v>0</v>
      </c>
      <c r="H14" s="100">
        <f>'6. sz. tábla'!H13</f>
        <v>0</v>
      </c>
    </row>
    <row r="15" spans="1:8" ht="30.75" customHeight="1" x14ac:dyDescent="0.25">
      <c r="A15" s="162"/>
      <c r="B15" s="100"/>
      <c r="C15" s="100"/>
      <c r="D15" s="100"/>
      <c r="E15" s="87" t="s">
        <v>156</v>
      </c>
      <c r="F15" s="100">
        <f>'6. sz. tábla'!F14</f>
        <v>0</v>
      </c>
      <c r="G15" s="100">
        <f>'6. sz. tábla'!G14</f>
        <v>0</v>
      </c>
      <c r="H15" s="100">
        <f>'6. sz. tábla'!H14</f>
        <v>0</v>
      </c>
    </row>
    <row r="16" spans="1:8" x14ac:dyDescent="0.25">
      <c r="A16" s="101"/>
      <c r="B16" s="100"/>
      <c r="C16" s="100"/>
      <c r="D16" s="100"/>
      <c r="E16" s="87" t="s">
        <v>157</v>
      </c>
      <c r="F16" s="100">
        <f>'6. sz. tábla'!F15</f>
        <v>43422804</v>
      </c>
      <c r="G16" s="100">
        <f>'6. sz. tábla'!G15</f>
        <v>48826049</v>
      </c>
      <c r="H16" s="100">
        <f>'6. sz. tábla'!H15</f>
        <v>5403245</v>
      </c>
    </row>
    <row r="17" spans="1:8" s="104" customFormat="1" ht="31.5" x14ac:dyDescent="0.25">
      <c r="A17" s="98" t="s">
        <v>213</v>
      </c>
      <c r="B17" s="103">
        <f>SUM(B7:B16)</f>
        <v>56073659</v>
      </c>
      <c r="C17" s="103">
        <f>SUM(C7:C16)</f>
        <v>54697844</v>
      </c>
      <c r="D17" s="103">
        <f>SUM(D7:D16)</f>
        <v>-1375815</v>
      </c>
      <c r="E17" s="98" t="s">
        <v>214</v>
      </c>
      <c r="F17" s="103">
        <f>F7+F8+F9+F10+F11+F16</f>
        <v>103364497</v>
      </c>
      <c r="G17" s="103">
        <f>G7+G8+G9+G10+G11+G16</f>
        <v>110133462</v>
      </c>
      <c r="H17" s="103">
        <f>H7+H8+H9+H10+H11+H12+H16</f>
        <v>6768965</v>
      </c>
    </row>
    <row r="18" spans="1:8" x14ac:dyDescent="0.25">
      <c r="A18" s="99" t="s">
        <v>215</v>
      </c>
      <c r="B18" s="100">
        <f>'6. sz. tábla'!B19</f>
        <v>28257121</v>
      </c>
      <c r="C18" s="100">
        <f>'6. sz. tábla'!C19</f>
        <v>36909901</v>
      </c>
      <c r="D18" s="100">
        <f>'6. sz. tábla'!D19</f>
        <v>8652780</v>
      </c>
      <c r="E18" s="99" t="s">
        <v>216</v>
      </c>
      <c r="F18" s="100">
        <f>'5. sz. tábla'!B29</f>
        <v>897161</v>
      </c>
      <c r="G18" s="100">
        <f>'5. sz. tábla'!C29</f>
        <v>1064473</v>
      </c>
      <c r="H18" s="100">
        <f>'5. sz. tábla'!D29</f>
        <v>167312</v>
      </c>
    </row>
    <row r="19" spans="1:8" ht="47.25" x14ac:dyDescent="0.25">
      <c r="A19" s="98" t="s">
        <v>217</v>
      </c>
      <c r="B19" s="103">
        <f>B17+B18</f>
        <v>84330780</v>
      </c>
      <c r="C19" s="103">
        <f t="shared" ref="C19" si="1">C17+C18</f>
        <v>91607745</v>
      </c>
      <c r="D19" s="103">
        <f>D17+D18</f>
        <v>7276965</v>
      </c>
      <c r="E19" s="98" t="s">
        <v>218</v>
      </c>
      <c r="F19" s="103">
        <f>F17+F18</f>
        <v>104261658</v>
      </c>
      <c r="G19" s="103">
        <f t="shared" ref="G19:H19" si="2">G17+G18</f>
        <v>111197935</v>
      </c>
      <c r="H19" s="103">
        <f t="shared" si="2"/>
        <v>6936277</v>
      </c>
    </row>
    <row r="20" spans="1:8" x14ac:dyDescent="0.25">
      <c r="A20" s="98" t="s">
        <v>219</v>
      </c>
      <c r="B20" s="103"/>
      <c r="C20" s="103"/>
      <c r="D20" s="100"/>
      <c r="E20" s="103" t="s">
        <v>15</v>
      </c>
      <c r="F20" s="100"/>
      <c r="G20" s="100"/>
      <c r="H20" s="100"/>
    </row>
    <row r="21" spans="1:8" ht="31.5" x14ac:dyDescent="0.25">
      <c r="A21" s="162" t="s">
        <v>172</v>
      </c>
      <c r="B21" s="100">
        <f>'6. sz. tábla'!B29</f>
        <v>9000000</v>
      </c>
      <c r="C21" s="100">
        <f>'6. sz. tábla'!C29</f>
        <v>9000000</v>
      </c>
      <c r="D21" s="100">
        <f>'6. sz. tábla'!D29</f>
        <v>0</v>
      </c>
      <c r="E21" s="101" t="s">
        <v>173</v>
      </c>
      <c r="F21" s="100">
        <f>'6. sz. tábla'!F29</f>
        <v>25899886</v>
      </c>
      <c r="G21" s="100">
        <f>'6. sz. tábla'!G29</f>
        <v>26407886</v>
      </c>
      <c r="H21" s="100">
        <f>'6. sz. tábla'!H29</f>
        <v>508000</v>
      </c>
    </row>
    <row r="22" spans="1:8" x14ac:dyDescent="0.25">
      <c r="A22" s="87" t="s">
        <v>220</v>
      </c>
      <c r="B22" s="100">
        <f>'6. sz. tábla'!B30</f>
        <v>46267000</v>
      </c>
      <c r="C22" s="100">
        <f>'6. sz. tábla'!C30</f>
        <v>46267000</v>
      </c>
      <c r="D22" s="100">
        <f>'6. sz. tábla'!D30</f>
        <v>0</v>
      </c>
      <c r="E22" s="101" t="s">
        <v>174</v>
      </c>
      <c r="F22" s="100"/>
      <c r="G22" s="100"/>
      <c r="H22" s="100"/>
    </row>
    <row r="23" spans="1:8" ht="31.5" x14ac:dyDescent="0.25">
      <c r="A23" s="87" t="s">
        <v>221</v>
      </c>
      <c r="B23" s="100">
        <f>'6. sz. tábla'!B31</f>
        <v>0</v>
      </c>
      <c r="C23" s="100">
        <f>'6. sz. tábla'!C31</f>
        <v>0</v>
      </c>
      <c r="D23" s="100">
        <f>'6. sz. tábla'!D31</f>
        <v>0</v>
      </c>
      <c r="E23" s="101" t="s">
        <v>176</v>
      </c>
      <c r="F23" s="100">
        <f>'6. sz. tábla'!F31</f>
        <v>12172365</v>
      </c>
      <c r="G23" s="100">
        <f>'6. sz. tábla'!G31</f>
        <v>12172365</v>
      </c>
      <c r="H23" s="100">
        <f>'6. sz. tábla'!H31</f>
        <v>0</v>
      </c>
    </row>
    <row r="24" spans="1:8" x14ac:dyDescent="0.25">
      <c r="A24" s="101"/>
      <c r="B24" s="100"/>
      <c r="C24" s="100"/>
      <c r="D24" s="100"/>
      <c r="E24" s="101" t="s">
        <v>222</v>
      </c>
      <c r="F24" s="100"/>
      <c r="G24" s="100"/>
      <c r="H24" s="100"/>
    </row>
    <row r="25" spans="1:8" ht="31.5" x14ac:dyDescent="0.25">
      <c r="A25" s="101"/>
      <c r="B25" s="100"/>
      <c r="C25" s="100"/>
      <c r="D25" s="100"/>
      <c r="E25" s="101" t="s">
        <v>223</v>
      </c>
      <c r="F25" s="100"/>
      <c r="G25" s="100"/>
      <c r="H25" s="100"/>
    </row>
    <row r="26" spans="1:8" ht="31.5" x14ac:dyDescent="0.25">
      <c r="A26" s="101"/>
      <c r="B26" s="100"/>
      <c r="C26" s="100"/>
      <c r="D26" s="100"/>
      <c r="E26" s="105" t="s">
        <v>224</v>
      </c>
      <c r="F26" s="100"/>
      <c r="G26" s="100"/>
      <c r="H26" s="100"/>
    </row>
    <row r="27" spans="1:8" ht="30.75" customHeight="1" x14ac:dyDescent="0.25">
      <c r="A27" s="99"/>
      <c r="B27" s="100"/>
      <c r="C27" s="100"/>
      <c r="D27" s="100"/>
      <c r="E27" s="101" t="s">
        <v>225</v>
      </c>
      <c r="F27" s="100"/>
      <c r="G27" s="100"/>
      <c r="H27" s="100"/>
    </row>
    <row r="28" spans="1:8" s="104" customFormat="1" ht="31.5" x14ac:dyDescent="0.25">
      <c r="A28" s="98" t="s">
        <v>226</v>
      </c>
      <c r="B28" s="103">
        <f>SUM(B21:B27)</f>
        <v>55267000</v>
      </c>
      <c r="C28" s="103">
        <f t="shared" ref="C28:D28" si="3">SUM(C21:C27)</f>
        <v>55267000</v>
      </c>
      <c r="D28" s="103">
        <f t="shared" si="3"/>
        <v>0</v>
      </c>
      <c r="E28" s="98" t="s">
        <v>214</v>
      </c>
      <c r="F28" s="103">
        <f>SUM(F21:F27)</f>
        <v>38072251</v>
      </c>
      <c r="G28" s="103">
        <f t="shared" ref="G28:H28" si="4">SUM(G21:G27)</f>
        <v>38580251</v>
      </c>
      <c r="H28" s="103">
        <f t="shared" si="4"/>
        <v>508000</v>
      </c>
    </row>
    <row r="29" spans="1:8" ht="15" customHeight="1" x14ac:dyDescent="0.25">
      <c r="A29" s="99" t="s">
        <v>215</v>
      </c>
      <c r="B29" s="100">
        <f>'2.sz.tábla'!B69</f>
        <v>0</v>
      </c>
      <c r="C29" s="100">
        <f>'2.sz.tábla'!C69</f>
        <v>167312</v>
      </c>
      <c r="D29" s="100">
        <f>'2.sz.tábla'!D69</f>
        <v>167312</v>
      </c>
      <c r="E29" s="99" t="s">
        <v>216</v>
      </c>
      <c r="F29" s="100"/>
      <c r="G29" s="100"/>
      <c r="H29" s="100"/>
    </row>
    <row r="30" spans="1:8" ht="47.25" x14ac:dyDescent="0.25">
      <c r="A30" s="98" t="s">
        <v>227</v>
      </c>
      <c r="B30" s="103">
        <f>B28+B29</f>
        <v>55267000</v>
      </c>
      <c r="C30" s="103">
        <f t="shared" ref="C30:D30" si="5">C28+C29</f>
        <v>55434312</v>
      </c>
      <c r="D30" s="103">
        <f t="shared" si="5"/>
        <v>167312</v>
      </c>
      <c r="E30" s="98" t="s">
        <v>228</v>
      </c>
      <c r="F30" s="103">
        <f>F28+F29</f>
        <v>38072251</v>
      </c>
      <c r="G30" s="103">
        <f>G28+G29</f>
        <v>38580251</v>
      </c>
      <c r="H30" s="103">
        <f>H28+H29</f>
        <v>508000</v>
      </c>
    </row>
    <row r="31" spans="1:8" x14ac:dyDescent="0.25">
      <c r="B31" s="95">
        <f>B30+B19</f>
        <v>139597780</v>
      </c>
      <c r="C31" s="95">
        <f>C30+C19</f>
        <v>147042057</v>
      </c>
      <c r="D31" s="95">
        <f>D30+D19</f>
        <v>7444277</v>
      </c>
      <c r="F31" s="95">
        <f>F30+F19</f>
        <v>142333909</v>
      </c>
      <c r="G31" s="95">
        <f>G30+G19</f>
        <v>149778186</v>
      </c>
      <c r="H31" s="95">
        <f>H30+H19</f>
        <v>7444277</v>
      </c>
    </row>
    <row r="32" spans="1:8" ht="15.75" customHeight="1" x14ac:dyDescent="0.25">
      <c r="A32" s="387" t="s">
        <v>466</v>
      </c>
      <c r="B32" s="387"/>
      <c r="C32" s="387"/>
      <c r="D32" s="387"/>
      <c r="E32" s="387"/>
      <c r="F32" s="387"/>
      <c r="G32" s="387"/>
      <c r="H32" s="387"/>
    </row>
    <row r="34" spans="1:8" s="94" customFormat="1" ht="47.25" x14ac:dyDescent="0.25">
      <c r="A34" s="98" t="s">
        <v>144</v>
      </c>
      <c r="B34" s="13" t="str">
        <f>B5</f>
        <v>2020. évi eredeti előirányzat</v>
      </c>
      <c r="C34" s="13" t="str">
        <f>'6. sz. tábla'!C5</f>
        <v>I. Módosítás</v>
      </c>
      <c r="D34" s="13" t="str">
        <f t="shared" ref="D34" si="6">D5</f>
        <v>Eltérés</v>
      </c>
      <c r="E34" s="98" t="s">
        <v>145</v>
      </c>
      <c r="F34" s="13" t="str">
        <f>B34</f>
        <v>2020. évi eredeti előirányzat</v>
      </c>
      <c r="G34" s="13" t="str">
        <f>'6. sz. tábla'!G5</f>
        <v>I. Módosítás</v>
      </c>
      <c r="H34" s="13" t="str">
        <f>D34</f>
        <v>Eltérés</v>
      </c>
    </row>
    <row r="35" spans="1:8" x14ac:dyDescent="0.25">
      <c r="A35" s="98" t="s">
        <v>211</v>
      </c>
      <c r="B35" s="97"/>
      <c r="C35" s="97"/>
      <c r="D35" s="97"/>
      <c r="E35" s="98" t="s">
        <v>14</v>
      </c>
      <c r="F35" s="100"/>
      <c r="G35" s="100"/>
      <c r="H35" s="100"/>
    </row>
    <row r="36" spans="1:8" ht="31.5" x14ac:dyDescent="0.25">
      <c r="A36" s="355" t="s">
        <v>212</v>
      </c>
      <c r="B36" s="100"/>
      <c r="C36" s="100"/>
      <c r="D36" s="100"/>
      <c r="E36" s="101" t="s">
        <v>147</v>
      </c>
      <c r="F36" s="100"/>
      <c r="G36" s="100"/>
      <c r="H36" s="100"/>
    </row>
    <row r="37" spans="1:8" x14ac:dyDescent="0.25">
      <c r="A37" s="101" t="s">
        <v>148</v>
      </c>
      <c r="B37" s="100"/>
      <c r="C37" s="100"/>
      <c r="D37" s="100"/>
      <c r="E37" s="101" t="s">
        <v>79</v>
      </c>
      <c r="F37" s="100"/>
      <c r="G37" s="100"/>
      <c r="H37" s="100"/>
    </row>
    <row r="38" spans="1:8" x14ac:dyDescent="0.25">
      <c r="A38" s="101" t="s">
        <v>149</v>
      </c>
      <c r="B38" s="100">
        <f>'2.sz.tábla'!B42</f>
        <v>2770000</v>
      </c>
      <c r="C38" s="100">
        <f>'2.sz.tábla'!C42</f>
        <v>2770000</v>
      </c>
      <c r="D38" s="100">
        <f>'2.sz.tábla'!D42</f>
        <v>0</v>
      </c>
      <c r="E38" s="101" t="s">
        <v>80</v>
      </c>
      <c r="F38" s="100"/>
      <c r="G38" s="100"/>
      <c r="H38" s="100"/>
    </row>
    <row r="39" spans="1:8" ht="31.5" x14ac:dyDescent="0.25">
      <c r="A39" s="162" t="s">
        <v>151</v>
      </c>
      <c r="B39" s="100"/>
      <c r="C39" s="100"/>
      <c r="D39" s="100"/>
      <c r="E39" s="101" t="s">
        <v>152</v>
      </c>
      <c r="F39" s="100"/>
      <c r="G39" s="100"/>
      <c r="H39" s="100"/>
    </row>
    <row r="40" spans="1:8" x14ac:dyDescent="0.25">
      <c r="A40" s="101"/>
      <c r="B40" s="100"/>
      <c r="C40" s="100"/>
      <c r="D40" s="100"/>
      <c r="E40" s="101" t="s">
        <v>81</v>
      </c>
      <c r="F40" s="100"/>
      <c r="G40" s="100"/>
      <c r="H40" s="100"/>
    </row>
    <row r="41" spans="1:8" x14ac:dyDescent="0.25">
      <c r="A41" s="101"/>
      <c r="B41" s="100"/>
      <c r="C41" s="100"/>
      <c r="D41" s="100"/>
      <c r="E41" s="87" t="s">
        <v>153</v>
      </c>
      <c r="F41" s="100"/>
      <c r="G41" s="100"/>
      <c r="H41" s="100"/>
    </row>
    <row r="42" spans="1:8" ht="31.5" x14ac:dyDescent="0.25">
      <c r="A42" s="101"/>
      <c r="B42" s="100"/>
      <c r="C42" s="100"/>
      <c r="D42" s="100"/>
      <c r="E42" s="87" t="s">
        <v>154</v>
      </c>
      <c r="F42" s="100"/>
      <c r="G42" s="100"/>
      <c r="H42" s="100"/>
    </row>
    <row r="43" spans="1:8" ht="31.5" x14ac:dyDescent="0.25">
      <c r="A43" s="355"/>
      <c r="B43" s="100"/>
      <c r="C43" s="102"/>
      <c r="D43" s="100"/>
      <c r="E43" s="87" t="s">
        <v>155</v>
      </c>
      <c r="F43" s="100"/>
      <c r="G43" s="100"/>
      <c r="H43" s="100"/>
    </row>
    <row r="44" spans="1:8" ht="30" customHeight="1" x14ac:dyDescent="0.25">
      <c r="A44" s="162"/>
      <c r="B44" s="100"/>
      <c r="C44" s="100"/>
      <c r="D44" s="100"/>
      <c r="E44" s="87" t="s">
        <v>156</v>
      </c>
      <c r="F44" s="100"/>
      <c r="G44" s="100"/>
      <c r="H44" s="100"/>
    </row>
    <row r="45" spans="1:8" x14ac:dyDescent="0.25">
      <c r="A45" s="101"/>
      <c r="B45" s="100"/>
      <c r="C45" s="100"/>
      <c r="D45" s="100"/>
      <c r="E45" s="87" t="s">
        <v>157</v>
      </c>
      <c r="F45" s="100"/>
      <c r="G45" s="100"/>
      <c r="H45" s="100"/>
    </row>
    <row r="46" spans="1:8" ht="31.5" x14ac:dyDescent="0.25">
      <c r="A46" s="98" t="s">
        <v>229</v>
      </c>
      <c r="B46" s="103"/>
      <c r="C46" s="103"/>
      <c r="D46" s="100"/>
      <c r="E46" s="98" t="s">
        <v>230</v>
      </c>
      <c r="F46" s="103">
        <f>SUM(F36:F45)</f>
        <v>0</v>
      </c>
      <c r="G46" s="103">
        <f>SUM(G36:G45)</f>
        <v>0</v>
      </c>
      <c r="H46" s="103">
        <f>SUM(H36:H45)</f>
        <v>0</v>
      </c>
    </row>
    <row r="47" spans="1:8" x14ac:dyDescent="0.25">
      <c r="A47" s="99" t="s">
        <v>215</v>
      </c>
      <c r="B47" s="100"/>
      <c r="C47" s="100"/>
      <c r="D47" s="100"/>
      <c r="E47" s="99" t="s">
        <v>216</v>
      </c>
      <c r="F47" s="100"/>
      <c r="G47" s="100"/>
      <c r="H47" s="100"/>
    </row>
    <row r="48" spans="1:8" ht="47.25" x14ac:dyDescent="0.25">
      <c r="A48" s="98" t="s">
        <v>231</v>
      </c>
      <c r="B48" s="103">
        <f>B38</f>
        <v>2770000</v>
      </c>
      <c r="C48" s="103">
        <f t="shared" ref="C48:D48" si="7">C38</f>
        <v>2770000</v>
      </c>
      <c r="D48" s="103">
        <f t="shared" si="7"/>
        <v>0</v>
      </c>
      <c r="E48" s="98" t="s">
        <v>232</v>
      </c>
      <c r="F48" s="103">
        <f>F46+F47</f>
        <v>0</v>
      </c>
      <c r="G48" s="103">
        <f>G46+G47</f>
        <v>0</v>
      </c>
      <c r="H48" s="103">
        <f>H46+H47</f>
        <v>0</v>
      </c>
    </row>
    <row r="49" spans="1:8" x14ac:dyDescent="0.25">
      <c r="A49" s="98" t="s">
        <v>219</v>
      </c>
      <c r="B49" s="103"/>
      <c r="C49" s="103"/>
      <c r="D49" s="100"/>
      <c r="E49" s="103" t="s">
        <v>15</v>
      </c>
      <c r="F49" s="100"/>
      <c r="G49" s="100"/>
      <c r="H49" s="100"/>
    </row>
    <row r="50" spans="1:8" ht="31.5" x14ac:dyDescent="0.25">
      <c r="A50" s="162" t="s">
        <v>172</v>
      </c>
      <c r="B50" s="100"/>
      <c r="C50" s="100"/>
      <c r="D50" s="100">
        <v>0</v>
      </c>
      <c r="E50" s="101" t="s">
        <v>173</v>
      </c>
      <c r="F50" s="100"/>
      <c r="G50" s="100"/>
      <c r="H50" s="100"/>
    </row>
    <row r="51" spans="1:8" x14ac:dyDescent="0.25">
      <c r="A51" s="87" t="s">
        <v>220</v>
      </c>
      <c r="B51" s="100">
        <f>B22</f>
        <v>46267000</v>
      </c>
      <c r="C51" s="100">
        <f>C22</f>
        <v>46267000</v>
      </c>
      <c r="D51" s="100">
        <v>0</v>
      </c>
      <c r="E51" s="101" t="s">
        <v>174</v>
      </c>
      <c r="F51" s="100"/>
      <c r="G51" s="100"/>
      <c r="H51" s="100"/>
    </row>
    <row r="52" spans="1:8" ht="31.5" x14ac:dyDescent="0.25">
      <c r="A52" s="87" t="s">
        <v>221</v>
      </c>
      <c r="B52" s="100">
        <f>B23</f>
        <v>0</v>
      </c>
      <c r="C52" s="100">
        <v>0</v>
      </c>
      <c r="D52" s="100">
        <f t="shared" ref="D52" si="8">D23</f>
        <v>0</v>
      </c>
      <c r="E52" s="101" t="s">
        <v>176</v>
      </c>
      <c r="F52" s="100"/>
      <c r="G52" s="100"/>
      <c r="H52" s="100"/>
    </row>
    <row r="53" spans="1:8" x14ac:dyDescent="0.25">
      <c r="A53" s="101"/>
      <c r="B53" s="100"/>
      <c r="C53" s="100"/>
      <c r="D53" s="100"/>
      <c r="E53" s="101" t="s">
        <v>222</v>
      </c>
      <c r="F53" s="100"/>
      <c r="G53" s="100"/>
      <c r="H53" s="100"/>
    </row>
    <row r="54" spans="1:8" ht="31.5" x14ac:dyDescent="0.25">
      <c r="A54" s="101"/>
      <c r="B54" s="100"/>
      <c r="C54" s="100"/>
      <c r="D54" s="100"/>
      <c r="E54" s="101" t="s">
        <v>223</v>
      </c>
      <c r="F54" s="100">
        <v>0</v>
      </c>
      <c r="G54" s="100">
        <v>0</v>
      </c>
      <c r="H54" s="100">
        <f>'5. sz. tábla'!D24</f>
        <v>0</v>
      </c>
    </row>
    <row r="55" spans="1:8" ht="31.5" x14ac:dyDescent="0.25">
      <c r="A55" s="101"/>
      <c r="B55" s="100"/>
      <c r="C55" s="100"/>
      <c r="D55" s="100"/>
      <c r="E55" s="105" t="s">
        <v>224</v>
      </c>
      <c r="F55" s="100">
        <f>'5. sz. tábla'!B24</f>
        <v>33871</v>
      </c>
      <c r="G55" s="100">
        <f>'5. sz. tábla'!C24</f>
        <v>33871</v>
      </c>
      <c r="H55" s="100">
        <f>'5. sz. tábla'!D24</f>
        <v>0</v>
      </c>
    </row>
    <row r="56" spans="1:8" ht="31.5" x14ac:dyDescent="0.25">
      <c r="A56" s="99"/>
      <c r="B56" s="100"/>
      <c r="C56" s="100"/>
      <c r="D56" s="100"/>
      <c r="E56" s="87" t="s">
        <v>180</v>
      </c>
      <c r="F56" s="100"/>
      <c r="G56" s="100"/>
      <c r="H56" s="100"/>
    </row>
    <row r="57" spans="1:8" ht="31.5" x14ac:dyDescent="0.25">
      <c r="A57" s="99"/>
      <c r="B57" s="100"/>
      <c r="C57" s="100"/>
      <c r="D57" s="100"/>
      <c r="E57" s="87" t="s">
        <v>225</v>
      </c>
      <c r="F57" s="100"/>
      <c r="G57" s="100"/>
      <c r="H57" s="100"/>
    </row>
    <row r="58" spans="1:8" ht="31.5" x14ac:dyDescent="0.25">
      <c r="A58" s="98" t="s">
        <v>233</v>
      </c>
      <c r="B58" s="103">
        <f>SUM(B50:B56)</f>
        <v>46267000</v>
      </c>
      <c r="C58" s="103">
        <f t="shared" ref="C58:D58" si="9">SUM(C50:C56)</f>
        <v>46267000</v>
      </c>
      <c r="D58" s="103">
        <f t="shared" si="9"/>
        <v>0</v>
      </c>
      <c r="E58" s="98" t="s">
        <v>234</v>
      </c>
      <c r="F58" s="103">
        <f t="shared" ref="F58:H58" si="10">SUM(F50:F56)</f>
        <v>33871</v>
      </c>
      <c r="G58" s="103">
        <f t="shared" si="10"/>
        <v>33871</v>
      </c>
      <c r="H58" s="103">
        <f t="shared" si="10"/>
        <v>0</v>
      </c>
    </row>
    <row r="59" spans="1:8" x14ac:dyDescent="0.25">
      <c r="A59" s="99" t="s">
        <v>215</v>
      </c>
      <c r="B59" s="100">
        <f>'[2]2.sz.tábla'!B70</f>
        <v>0</v>
      </c>
      <c r="C59" s="100">
        <v>0</v>
      </c>
      <c r="D59" s="100">
        <v>0</v>
      </c>
      <c r="E59" s="99" t="s">
        <v>216</v>
      </c>
      <c r="F59" s="100">
        <f>'[2]5. sz. tábla'!B27</f>
        <v>0</v>
      </c>
      <c r="G59" s="100">
        <v>0</v>
      </c>
      <c r="H59" s="100">
        <v>0</v>
      </c>
    </row>
    <row r="60" spans="1:8" x14ac:dyDescent="0.25">
      <c r="A60" s="99"/>
      <c r="B60" s="100"/>
      <c r="C60" s="100"/>
      <c r="D60" s="100"/>
      <c r="E60" s="101"/>
      <c r="F60" s="100"/>
      <c r="G60" s="100"/>
      <c r="H60" s="100"/>
    </row>
    <row r="61" spans="1:8" ht="47.25" x14ac:dyDescent="0.25">
      <c r="A61" s="98" t="s">
        <v>235</v>
      </c>
      <c r="B61" s="103">
        <f>B58+B59</f>
        <v>46267000</v>
      </c>
      <c r="C61" s="103">
        <f t="shared" ref="C61:D61" si="11">C58+C59</f>
        <v>46267000</v>
      </c>
      <c r="D61" s="103">
        <f t="shared" si="11"/>
        <v>0</v>
      </c>
      <c r="E61" s="98" t="s">
        <v>236</v>
      </c>
      <c r="F61" s="103">
        <f t="shared" ref="F61:H61" si="12">F58+F59</f>
        <v>33871</v>
      </c>
      <c r="G61" s="103">
        <f t="shared" si="12"/>
        <v>33871</v>
      </c>
      <c r="H61" s="103">
        <f t="shared" si="12"/>
        <v>0</v>
      </c>
    </row>
    <row r="62" spans="1:8" ht="15.75" customHeight="1" x14ac:dyDescent="0.25">
      <c r="A62" s="387" t="s">
        <v>469</v>
      </c>
      <c r="B62" s="387"/>
      <c r="C62" s="387"/>
      <c r="D62" s="387"/>
      <c r="E62" s="387"/>
      <c r="F62" s="387"/>
      <c r="G62" s="387"/>
      <c r="H62" s="387"/>
    </row>
    <row r="64" spans="1:8" s="94" customFormat="1" ht="47.25" x14ac:dyDescent="0.25">
      <c r="A64" s="98" t="s">
        <v>144</v>
      </c>
      <c r="B64" s="13" t="str">
        <f>B5</f>
        <v>2020. évi eredeti előirányzat</v>
      </c>
      <c r="C64" s="13" t="str">
        <f t="shared" ref="C64:D64" si="13">C5</f>
        <v>I. Módosítás</v>
      </c>
      <c r="D64" s="13" t="str">
        <f t="shared" si="13"/>
        <v>Eltérés</v>
      </c>
      <c r="E64" s="98" t="s">
        <v>145</v>
      </c>
      <c r="F64" s="13" t="str">
        <f>B64</f>
        <v>2020. évi eredeti előirányzat</v>
      </c>
      <c r="G64" s="13" t="str">
        <f>C64</f>
        <v>I. Módosítás</v>
      </c>
      <c r="H64" s="13" t="str">
        <f>D64</f>
        <v>Eltérés</v>
      </c>
    </row>
    <row r="65" spans="1:8" x14ac:dyDescent="0.25">
      <c r="A65" s="98" t="s">
        <v>211</v>
      </c>
      <c r="B65" s="97"/>
      <c r="C65" s="97"/>
      <c r="D65" s="97"/>
      <c r="E65" s="98" t="s">
        <v>14</v>
      </c>
      <c r="F65" s="100"/>
      <c r="G65" s="100"/>
      <c r="H65" s="100"/>
    </row>
    <row r="66" spans="1:8" ht="31.5" x14ac:dyDescent="0.25">
      <c r="A66" s="355" t="s">
        <v>212</v>
      </c>
      <c r="B66" s="100">
        <v>0</v>
      </c>
      <c r="C66" s="100">
        <v>0</v>
      </c>
      <c r="D66" s="100">
        <v>0</v>
      </c>
      <c r="E66" s="101" t="s">
        <v>147</v>
      </c>
      <c r="F66" s="100">
        <v>0</v>
      </c>
      <c r="G66" s="100">
        <v>0</v>
      </c>
      <c r="H66" s="100">
        <v>0</v>
      </c>
    </row>
    <row r="67" spans="1:8" x14ac:dyDescent="0.25">
      <c r="A67" s="101" t="s">
        <v>148</v>
      </c>
      <c r="B67" s="100">
        <v>0</v>
      </c>
      <c r="C67" s="100">
        <v>0</v>
      </c>
      <c r="D67" s="100">
        <v>0</v>
      </c>
      <c r="E67" s="101" t="s">
        <v>79</v>
      </c>
      <c r="F67" s="100">
        <v>0</v>
      </c>
      <c r="G67" s="100">
        <v>0</v>
      </c>
      <c r="H67" s="100">
        <v>0</v>
      </c>
    </row>
    <row r="68" spans="1:8" x14ac:dyDescent="0.25">
      <c r="A68" s="101" t="s">
        <v>149</v>
      </c>
      <c r="B68" s="100">
        <v>0</v>
      </c>
      <c r="C68" s="100">
        <v>0</v>
      </c>
      <c r="D68" s="100">
        <v>0</v>
      </c>
      <c r="E68" s="101" t="s">
        <v>150</v>
      </c>
      <c r="F68" s="100">
        <v>0</v>
      </c>
      <c r="G68" s="100">
        <v>0</v>
      </c>
      <c r="H68" s="100">
        <v>0</v>
      </c>
    </row>
    <row r="69" spans="1:8" ht="31.5" x14ac:dyDescent="0.25">
      <c r="A69" s="162" t="s">
        <v>151</v>
      </c>
      <c r="B69" s="100">
        <f>B10</f>
        <v>0</v>
      </c>
      <c r="C69" s="100">
        <v>0</v>
      </c>
      <c r="D69" s="100">
        <v>0</v>
      </c>
      <c r="E69" s="101" t="s">
        <v>152</v>
      </c>
      <c r="F69" s="100">
        <v>0</v>
      </c>
      <c r="G69" s="100">
        <v>0</v>
      </c>
      <c r="H69" s="100">
        <v>0</v>
      </c>
    </row>
    <row r="70" spans="1:8" x14ac:dyDescent="0.25">
      <c r="A70" s="101"/>
      <c r="B70" s="100"/>
      <c r="C70" s="100"/>
      <c r="D70" s="100"/>
      <c r="E70" s="101" t="s">
        <v>81</v>
      </c>
      <c r="F70" s="100">
        <v>0</v>
      </c>
      <c r="G70" s="100">
        <v>0</v>
      </c>
      <c r="H70" s="100">
        <v>0</v>
      </c>
    </row>
    <row r="71" spans="1:8" x14ac:dyDescent="0.25">
      <c r="A71" s="101"/>
      <c r="B71" s="100"/>
      <c r="C71" s="100"/>
      <c r="D71" s="100"/>
      <c r="E71" s="87" t="s">
        <v>153</v>
      </c>
      <c r="F71" s="100">
        <f t="shared" ref="F71" si="14">F12</f>
        <v>0</v>
      </c>
      <c r="G71" s="100">
        <v>0</v>
      </c>
      <c r="H71" s="100">
        <v>0</v>
      </c>
    </row>
    <row r="72" spans="1:8" ht="31.5" x14ac:dyDescent="0.25">
      <c r="A72" s="101"/>
      <c r="B72" s="100"/>
      <c r="C72" s="100"/>
      <c r="D72" s="100"/>
      <c r="E72" s="87" t="s">
        <v>154</v>
      </c>
      <c r="F72" s="100"/>
      <c r="G72" s="100"/>
      <c r="H72" s="100"/>
    </row>
    <row r="73" spans="1:8" ht="31.5" x14ac:dyDescent="0.25">
      <c r="A73" s="355"/>
      <c r="B73" s="100"/>
      <c r="C73" s="102"/>
      <c r="D73" s="102"/>
      <c r="E73" s="87" t="s">
        <v>155</v>
      </c>
      <c r="F73" s="100"/>
      <c r="G73" s="100"/>
      <c r="H73" s="100"/>
    </row>
    <row r="74" spans="1:8" ht="31.5" x14ac:dyDescent="0.25">
      <c r="A74" s="162"/>
      <c r="B74" s="100"/>
      <c r="C74" s="100"/>
      <c r="D74" s="100"/>
      <c r="E74" s="87" t="s">
        <v>156</v>
      </c>
      <c r="F74" s="100"/>
      <c r="G74" s="100"/>
      <c r="H74" s="100"/>
    </row>
    <row r="75" spans="1:8" x14ac:dyDescent="0.25">
      <c r="A75" s="101"/>
      <c r="B75" s="100"/>
      <c r="C75" s="100"/>
      <c r="D75" s="100"/>
      <c r="E75" s="87" t="s">
        <v>157</v>
      </c>
      <c r="F75" s="100">
        <v>0</v>
      </c>
      <c r="G75" s="100">
        <v>0</v>
      </c>
      <c r="H75" s="100">
        <v>0</v>
      </c>
    </row>
    <row r="76" spans="1:8" ht="47.25" x14ac:dyDescent="0.25">
      <c r="A76" s="98" t="s">
        <v>237</v>
      </c>
      <c r="B76" s="103">
        <f>SUM(B66:B75)</f>
        <v>0</v>
      </c>
      <c r="C76" s="103">
        <f t="shared" ref="C76" si="15">SUM(C66:C75)</f>
        <v>0</v>
      </c>
      <c r="D76" s="103">
        <f>SUM(D66:D75)</f>
        <v>0</v>
      </c>
      <c r="E76" s="98" t="s">
        <v>238</v>
      </c>
      <c r="F76" s="103">
        <f>SUM(F66:F75)</f>
        <v>0</v>
      </c>
      <c r="G76" s="103">
        <f t="shared" ref="G76:H76" si="16">SUM(G66:G75)</f>
        <v>0</v>
      </c>
      <c r="H76" s="103">
        <f t="shared" si="16"/>
        <v>0</v>
      </c>
    </row>
    <row r="77" spans="1:8" x14ac:dyDescent="0.25">
      <c r="A77" s="99" t="s">
        <v>215</v>
      </c>
      <c r="B77" s="100">
        <v>0</v>
      </c>
      <c r="C77" s="100">
        <v>0</v>
      </c>
      <c r="D77" s="100">
        <v>0</v>
      </c>
      <c r="E77" s="99" t="s">
        <v>216</v>
      </c>
      <c r="F77" s="100">
        <v>0</v>
      </c>
      <c r="G77" s="100">
        <v>0</v>
      </c>
      <c r="H77" s="100">
        <v>0</v>
      </c>
    </row>
    <row r="78" spans="1:8" ht="47.25" x14ac:dyDescent="0.25">
      <c r="A78" s="98" t="s">
        <v>239</v>
      </c>
      <c r="B78" s="103">
        <f>B76+B77</f>
        <v>0</v>
      </c>
      <c r="C78" s="103">
        <f t="shared" ref="C78:D78" si="17">C76+C77</f>
        <v>0</v>
      </c>
      <c r="D78" s="103">
        <f t="shared" si="17"/>
        <v>0</v>
      </c>
      <c r="E78" s="98" t="s">
        <v>240</v>
      </c>
      <c r="F78" s="103">
        <f>F76+F77</f>
        <v>0</v>
      </c>
      <c r="G78" s="103">
        <f t="shared" ref="G78:H78" si="18">G76+G77</f>
        <v>0</v>
      </c>
      <c r="H78" s="103">
        <f t="shared" si="18"/>
        <v>0</v>
      </c>
    </row>
    <row r="79" spans="1:8" x14ac:dyDescent="0.25">
      <c r="A79" s="98" t="s">
        <v>219</v>
      </c>
      <c r="B79" s="103"/>
      <c r="C79" s="103"/>
      <c r="D79" s="103"/>
      <c r="E79" s="103" t="s">
        <v>15</v>
      </c>
      <c r="F79" s="100"/>
      <c r="G79" s="100"/>
      <c r="H79" s="100"/>
    </row>
    <row r="80" spans="1:8" ht="31.5" x14ac:dyDescent="0.25">
      <c r="A80" s="162" t="s">
        <v>172</v>
      </c>
      <c r="B80" s="100">
        <v>0</v>
      </c>
      <c r="C80" s="100">
        <v>0</v>
      </c>
      <c r="D80" s="100">
        <v>0</v>
      </c>
      <c r="E80" s="101" t="s">
        <v>173</v>
      </c>
      <c r="F80" s="100">
        <v>0</v>
      </c>
      <c r="G80" s="100">
        <v>0</v>
      </c>
      <c r="H80" s="100">
        <v>0</v>
      </c>
    </row>
    <row r="81" spans="1:8" x14ac:dyDescent="0.25">
      <c r="A81" s="87" t="s">
        <v>220</v>
      </c>
      <c r="B81" s="100">
        <v>0</v>
      </c>
      <c r="C81" s="100">
        <v>0</v>
      </c>
      <c r="D81" s="100">
        <v>0</v>
      </c>
      <c r="E81" s="101" t="s">
        <v>174</v>
      </c>
      <c r="F81" s="100"/>
      <c r="G81" s="100"/>
      <c r="H81" s="100"/>
    </row>
    <row r="82" spans="1:8" ht="31.5" x14ac:dyDescent="0.25">
      <c r="A82" s="87" t="s">
        <v>221</v>
      </c>
      <c r="B82" s="100">
        <f t="shared" ref="B82:D82" si="19">B23</f>
        <v>0</v>
      </c>
      <c r="C82" s="100">
        <f t="shared" si="19"/>
        <v>0</v>
      </c>
      <c r="D82" s="100">
        <f t="shared" si="19"/>
        <v>0</v>
      </c>
      <c r="E82" s="101" t="s">
        <v>176</v>
      </c>
      <c r="F82" s="100">
        <v>0</v>
      </c>
      <c r="G82" s="100">
        <v>0</v>
      </c>
      <c r="H82" s="100">
        <v>0</v>
      </c>
    </row>
    <row r="83" spans="1:8" x14ac:dyDescent="0.25">
      <c r="A83" s="101"/>
      <c r="B83" s="100"/>
      <c r="C83" s="100"/>
      <c r="D83" s="100"/>
      <c r="E83" s="101" t="s">
        <v>222</v>
      </c>
      <c r="F83" s="100">
        <v>0</v>
      </c>
      <c r="G83" s="100">
        <v>0</v>
      </c>
      <c r="H83" s="100">
        <v>0</v>
      </c>
    </row>
    <row r="84" spans="1:8" ht="31.5" x14ac:dyDescent="0.25">
      <c r="A84" s="98" t="s">
        <v>233</v>
      </c>
      <c r="B84" s="103">
        <f>SUM(B80:B82)</f>
        <v>0</v>
      </c>
      <c r="C84" s="103">
        <f t="shared" ref="C84:D84" si="20">SUM(C80:C82)</f>
        <v>0</v>
      </c>
      <c r="D84" s="103">
        <f t="shared" si="20"/>
        <v>0</v>
      </c>
      <c r="E84" s="101" t="s">
        <v>223</v>
      </c>
      <c r="F84" s="100"/>
      <c r="G84" s="100"/>
      <c r="H84" s="100"/>
    </row>
    <row r="85" spans="1:8" ht="31.5" x14ac:dyDescent="0.25">
      <c r="A85" s="99" t="s">
        <v>215</v>
      </c>
      <c r="B85" s="100">
        <v>0</v>
      </c>
      <c r="C85" s="100">
        <v>0</v>
      </c>
      <c r="D85" s="100">
        <v>0</v>
      </c>
      <c r="E85" s="105" t="s">
        <v>224</v>
      </c>
      <c r="F85" s="100"/>
      <c r="G85" s="100"/>
      <c r="H85" s="100"/>
    </row>
    <row r="86" spans="1:8" ht="31.5" x14ac:dyDescent="0.25">
      <c r="A86" s="99"/>
      <c r="B86" s="100"/>
      <c r="C86" s="100"/>
      <c r="D86" s="100"/>
      <c r="E86" s="87" t="s">
        <v>181</v>
      </c>
      <c r="F86" s="100"/>
      <c r="G86" s="100"/>
      <c r="H86" s="100"/>
    </row>
    <row r="87" spans="1:8" ht="47.25" x14ac:dyDescent="0.25">
      <c r="A87" s="98" t="s">
        <v>241</v>
      </c>
      <c r="B87" s="103">
        <f>SUM(B80:B86)</f>
        <v>0</v>
      </c>
      <c r="C87" s="103">
        <f>SUM(C80:C86)</f>
        <v>0</v>
      </c>
      <c r="D87" s="103">
        <f>D80+D85</f>
        <v>0</v>
      </c>
      <c r="E87" s="98" t="s">
        <v>242</v>
      </c>
      <c r="F87" s="103">
        <f>SUM(F80:F86)</f>
        <v>0</v>
      </c>
      <c r="G87" s="103">
        <f t="shared" ref="G87:H87" si="21">SUM(G80:G86)</f>
        <v>0</v>
      </c>
      <c r="H87" s="103">
        <f t="shared" si="21"/>
        <v>0</v>
      </c>
    </row>
    <row r="88" spans="1:8" x14ac:dyDescent="0.25">
      <c r="B88" s="95">
        <f>B31+B48</f>
        <v>142367780</v>
      </c>
      <c r="C88" s="95">
        <f t="shared" ref="C88:D88" si="22">C31+C48</f>
        <v>149812057</v>
      </c>
      <c r="D88" s="95">
        <f t="shared" si="22"/>
        <v>7444277</v>
      </c>
      <c r="F88" s="103">
        <f>F31+F61</f>
        <v>142367780</v>
      </c>
      <c r="G88" s="103">
        <f t="shared" ref="G88" si="23">G31+G61</f>
        <v>149812057</v>
      </c>
      <c r="H88" s="103">
        <f t="shared" ref="H88" si="24">H31+H61</f>
        <v>7444277</v>
      </c>
    </row>
    <row r="89" spans="1:8" x14ac:dyDescent="0.25">
      <c r="A89" s="94" t="s">
        <v>243</v>
      </c>
    </row>
  </sheetData>
  <mergeCells count="3">
    <mergeCell ref="A3:H3"/>
    <mergeCell ref="A32:H32"/>
    <mergeCell ref="A62:H62"/>
  </mergeCells>
  <pageMargins left="1.1023622047244095" right="0.70866141732283472" top="0.94488188976377963" bottom="0.74803149606299213" header="0.51181102362204722" footer="0.31496062992125984"/>
  <pageSetup paperSize="9" scale="55" orientation="landscape" r:id="rId1"/>
  <headerFooter>
    <oddHeader>&amp;L&amp;"Times New Roman,Normál"&amp;12Vászoly Község Önkormányzata&amp;C&amp;"Times New Roman,Normál"&amp;12 7. melléklet
Az önkormányzat 2020. évi költségvetéséről szóló 3/2020. (II. 11.) önkormányzati rendelethez</oddHeader>
  </headerFooter>
  <rowBreaks count="3" manualBreakCount="3">
    <brk id="31" max="7" man="1"/>
    <brk id="61" max="7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view="pageLayout" zoomScaleNormal="100" workbookViewId="0">
      <selection activeCell="A2" sqref="A2:N2"/>
    </sheetView>
  </sheetViews>
  <sheetFormatPr defaultRowHeight="15.75" x14ac:dyDescent="0.25"/>
  <cols>
    <col min="1" max="1" width="44.7109375" style="120" customWidth="1"/>
    <col min="2" max="2" width="12.42578125" style="47" bestFit="1" customWidth="1"/>
    <col min="3" max="4" width="14" style="47" bestFit="1" customWidth="1"/>
    <col min="5" max="6" width="12.42578125" style="47" bestFit="1" customWidth="1"/>
    <col min="7" max="7" width="12.140625" style="47" bestFit="1" customWidth="1"/>
    <col min="8" max="8" width="13.7109375" style="47" bestFit="1" customWidth="1"/>
    <col min="9" max="9" width="12.140625" style="47" bestFit="1" customWidth="1"/>
    <col min="10" max="10" width="13.140625" style="47" bestFit="1" customWidth="1"/>
    <col min="11" max="12" width="12.140625" style="47" bestFit="1" customWidth="1"/>
    <col min="13" max="13" width="12.42578125" style="47" bestFit="1" customWidth="1"/>
    <col min="14" max="14" width="14" style="110" bestFit="1" customWidth="1"/>
    <col min="15" max="15" width="13.5703125" style="47" customWidth="1"/>
    <col min="16" max="16" width="12.140625" style="47" bestFit="1" customWidth="1"/>
    <col min="17" max="17" width="11.7109375" style="47" bestFit="1" customWidth="1"/>
    <col min="18" max="256" width="9.140625" style="47"/>
    <col min="257" max="257" width="51" style="47" customWidth="1"/>
    <col min="258" max="259" width="11.85546875" style="47" bestFit="1" customWidth="1"/>
    <col min="260" max="265" width="13.28515625" style="47" bestFit="1" customWidth="1"/>
    <col min="266" max="266" width="16.140625" style="47" bestFit="1" customWidth="1"/>
    <col min="267" max="269" width="13.28515625" style="47" bestFit="1" customWidth="1"/>
    <col min="270" max="270" width="14.140625" style="47" bestFit="1" customWidth="1"/>
    <col min="271" max="512" width="9.140625" style="47"/>
    <col min="513" max="513" width="51" style="47" customWidth="1"/>
    <col min="514" max="515" width="11.85546875" style="47" bestFit="1" customWidth="1"/>
    <col min="516" max="521" width="13.28515625" style="47" bestFit="1" customWidth="1"/>
    <col min="522" max="522" width="16.140625" style="47" bestFit="1" customWidth="1"/>
    <col min="523" max="525" width="13.28515625" style="47" bestFit="1" customWidth="1"/>
    <col min="526" max="526" width="14.140625" style="47" bestFit="1" customWidth="1"/>
    <col min="527" max="768" width="9.140625" style="47"/>
    <col min="769" max="769" width="51" style="47" customWidth="1"/>
    <col min="770" max="771" width="11.85546875" style="47" bestFit="1" customWidth="1"/>
    <col min="772" max="777" width="13.28515625" style="47" bestFit="1" customWidth="1"/>
    <col min="778" max="778" width="16.140625" style="47" bestFit="1" customWidth="1"/>
    <col min="779" max="781" width="13.28515625" style="47" bestFit="1" customWidth="1"/>
    <col min="782" max="782" width="14.140625" style="47" bestFit="1" customWidth="1"/>
    <col min="783" max="1024" width="9.140625" style="47"/>
    <col min="1025" max="1025" width="51" style="47" customWidth="1"/>
    <col min="1026" max="1027" width="11.85546875" style="47" bestFit="1" customWidth="1"/>
    <col min="1028" max="1033" width="13.28515625" style="47" bestFit="1" customWidth="1"/>
    <col min="1034" max="1034" width="16.140625" style="47" bestFit="1" customWidth="1"/>
    <col min="1035" max="1037" width="13.28515625" style="47" bestFit="1" customWidth="1"/>
    <col min="1038" max="1038" width="14.140625" style="47" bestFit="1" customWidth="1"/>
    <col min="1039" max="1280" width="9.140625" style="47"/>
    <col min="1281" max="1281" width="51" style="47" customWidth="1"/>
    <col min="1282" max="1283" width="11.85546875" style="47" bestFit="1" customWidth="1"/>
    <col min="1284" max="1289" width="13.28515625" style="47" bestFit="1" customWidth="1"/>
    <col min="1290" max="1290" width="16.140625" style="47" bestFit="1" customWidth="1"/>
    <col min="1291" max="1293" width="13.28515625" style="47" bestFit="1" customWidth="1"/>
    <col min="1294" max="1294" width="14.140625" style="47" bestFit="1" customWidth="1"/>
    <col min="1295" max="1536" width="9.140625" style="47"/>
    <col min="1537" max="1537" width="51" style="47" customWidth="1"/>
    <col min="1538" max="1539" width="11.85546875" style="47" bestFit="1" customWidth="1"/>
    <col min="1540" max="1545" width="13.28515625" style="47" bestFit="1" customWidth="1"/>
    <col min="1546" max="1546" width="16.140625" style="47" bestFit="1" customWidth="1"/>
    <col min="1547" max="1549" width="13.28515625" style="47" bestFit="1" customWidth="1"/>
    <col min="1550" max="1550" width="14.140625" style="47" bestFit="1" customWidth="1"/>
    <col min="1551" max="1792" width="9.140625" style="47"/>
    <col min="1793" max="1793" width="51" style="47" customWidth="1"/>
    <col min="1794" max="1795" width="11.85546875" style="47" bestFit="1" customWidth="1"/>
    <col min="1796" max="1801" width="13.28515625" style="47" bestFit="1" customWidth="1"/>
    <col min="1802" max="1802" width="16.140625" style="47" bestFit="1" customWidth="1"/>
    <col min="1803" max="1805" width="13.28515625" style="47" bestFit="1" customWidth="1"/>
    <col min="1806" max="1806" width="14.140625" style="47" bestFit="1" customWidth="1"/>
    <col min="1807" max="2048" width="9.140625" style="47"/>
    <col min="2049" max="2049" width="51" style="47" customWidth="1"/>
    <col min="2050" max="2051" width="11.85546875" style="47" bestFit="1" customWidth="1"/>
    <col min="2052" max="2057" width="13.28515625" style="47" bestFit="1" customWidth="1"/>
    <col min="2058" max="2058" width="16.140625" style="47" bestFit="1" customWidth="1"/>
    <col min="2059" max="2061" width="13.28515625" style="47" bestFit="1" customWidth="1"/>
    <col min="2062" max="2062" width="14.140625" style="47" bestFit="1" customWidth="1"/>
    <col min="2063" max="2304" width="9.140625" style="47"/>
    <col min="2305" max="2305" width="51" style="47" customWidth="1"/>
    <col min="2306" max="2307" width="11.85546875" style="47" bestFit="1" customWidth="1"/>
    <col min="2308" max="2313" width="13.28515625" style="47" bestFit="1" customWidth="1"/>
    <col min="2314" max="2314" width="16.140625" style="47" bestFit="1" customWidth="1"/>
    <col min="2315" max="2317" width="13.28515625" style="47" bestFit="1" customWidth="1"/>
    <col min="2318" max="2318" width="14.140625" style="47" bestFit="1" customWidth="1"/>
    <col min="2319" max="2560" width="9.140625" style="47"/>
    <col min="2561" max="2561" width="51" style="47" customWidth="1"/>
    <col min="2562" max="2563" width="11.85546875" style="47" bestFit="1" customWidth="1"/>
    <col min="2564" max="2569" width="13.28515625" style="47" bestFit="1" customWidth="1"/>
    <col min="2570" max="2570" width="16.140625" style="47" bestFit="1" customWidth="1"/>
    <col min="2571" max="2573" width="13.28515625" style="47" bestFit="1" customWidth="1"/>
    <col min="2574" max="2574" width="14.140625" style="47" bestFit="1" customWidth="1"/>
    <col min="2575" max="2816" width="9.140625" style="47"/>
    <col min="2817" max="2817" width="51" style="47" customWidth="1"/>
    <col min="2818" max="2819" width="11.85546875" style="47" bestFit="1" customWidth="1"/>
    <col min="2820" max="2825" width="13.28515625" style="47" bestFit="1" customWidth="1"/>
    <col min="2826" max="2826" width="16.140625" style="47" bestFit="1" customWidth="1"/>
    <col min="2827" max="2829" width="13.28515625" style="47" bestFit="1" customWidth="1"/>
    <col min="2830" max="2830" width="14.140625" style="47" bestFit="1" customWidth="1"/>
    <col min="2831" max="3072" width="9.140625" style="47"/>
    <col min="3073" max="3073" width="51" style="47" customWidth="1"/>
    <col min="3074" max="3075" width="11.85546875" style="47" bestFit="1" customWidth="1"/>
    <col min="3076" max="3081" width="13.28515625" style="47" bestFit="1" customWidth="1"/>
    <col min="3082" max="3082" width="16.140625" style="47" bestFit="1" customWidth="1"/>
    <col min="3083" max="3085" width="13.28515625" style="47" bestFit="1" customWidth="1"/>
    <col min="3086" max="3086" width="14.140625" style="47" bestFit="1" customWidth="1"/>
    <col min="3087" max="3328" width="9.140625" style="47"/>
    <col min="3329" max="3329" width="51" style="47" customWidth="1"/>
    <col min="3330" max="3331" width="11.85546875" style="47" bestFit="1" customWidth="1"/>
    <col min="3332" max="3337" width="13.28515625" style="47" bestFit="1" customWidth="1"/>
    <col min="3338" max="3338" width="16.140625" style="47" bestFit="1" customWidth="1"/>
    <col min="3339" max="3341" width="13.28515625" style="47" bestFit="1" customWidth="1"/>
    <col min="3342" max="3342" width="14.140625" style="47" bestFit="1" customWidth="1"/>
    <col min="3343" max="3584" width="9.140625" style="47"/>
    <col min="3585" max="3585" width="51" style="47" customWidth="1"/>
    <col min="3586" max="3587" width="11.85546875" style="47" bestFit="1" customWidth="1"/>
    <col min="3588" max="3593" width="13.28515625" style="47" bestFit="1" customWidth="1"/>
    <col min="3594" max="3594" width="16.140625" style="47" bestFit="1" customWidth="1"/>
    <col min="3595" max="3597" width="13.28515625" style="47" bestFit="1" customWidth="1"/>
    <col min="3598" max="3598" width="14.140625" style="47" bestFit="1" customWidth="1"/>
    <col min="3599" max="3840" width="9.140625" style="47"/>
    <col min="3841" max="3841" width="51" style="47" customWidth="1"/>
    <col min="3842" max="3843" width="11.85546875" style="47" bestFit="1" customWidth="1"/>
    <col min="3844" max="3849" width="13.28515625" style="47" bestFit="1" customWidth="1"/>
    <col min="3850" max="3850" width="16.140625" style="47" bestFit="1" customWidth="1"/>
    <col min="3851" max="3853" width="13.28515625" style="47" bestFit="1" customWidth="1"/>
    <col min="3854" max="3854" width="14.140625" style="47" bestFit="1" customWidth="1"/>
    <col min="3855" max="4096" width="9.140625" style="47"/>
    <col min="4097" max="4097" width="51" style="47" customWidth="1"/>
    <col min="4098" max="4099" width="11.85546875" style="47" bestFit="1" customWidth="1"/>
    <col min="4100" max="4105" width="13.28515625" style="47" bestFit="1" customWidth="1"/>
    <col min="4106" max="4106" width="16.140625" style="47" bestFit="1" customWidth="1"/>
    <col min="4107" max="4109" width="13.28515625" style="47" bestFit="1" customWidth="1"/>
    <col min="4110" max="4110" width="14.140625" style="47" bestFit="1" customWidth="1"/>
    <col min="4111" max="4352" width="9.140625" style="47"/>
    <col min="4353" max="4353" width="51" style="47" customWidth="1"/>
    <col min="4354" max="4355" width="11.85546875" style="47" bestFit="1" customWidth="1"/>
    <col min="4356" max="4361" width="13.28515625" style="47" bestFit="1" customWidth="1"/>
    <col min="4362" max="4362" width="16.140625" style="47" bestFit="1" customWidth="1"/>
    <col min="4363" max="4365" width="13.28515625" style="47" bestFit="1" customWidth="1"/>
    <col min="4366" max="4366" width="14.140625" style="47" bestFit="1" customWidth="1"/>
    <col min="4367" max="4608" width="9.140625" style="47"/>
    <col min="4609" max="4609" width="51" style="47" customWidth="1"/>
    <col min="4610" max="4611" width="11.85546875" style="47" bestFit="1" customWidth="1"/>
    <col min="4612" max="4617" width="13.28515625" style="47" bestFit="1" customWidth="1"/>
    <col min="4618" max="4618" width="16.140625" style="47" bestFit="1" customWidth="1"/>
    <col min="4619" max="4621" width="13.28515625" style="47" bestFit="1" customWidth="1"/>
    <col min="4622" max="4622" width="14.140625" style="47" bestFit="1" customWidth="1"/>
    <col min="4623" max="4864" width="9.140625" style="47"/>
    <col min="4865" max="4865" width="51" style="47" customWidth="1"/>
    <col min="4866" max="4867" width="11.85546875" style="47" bestFit="1" customWidth="1"/>
    <col min="4868" max="4873" width="13.28515625" style="47" bestFit="1" customWidth="1"/>
    <col min="4874" max="4874" width="16.140625" style="47" bestFit="1" customWidth="1"/>
    <col min="4875" max="4877" width="13.28515625" style="47" bestFit="1" customWidth="1"/>
    <col min="4878" max="4878" width="14.140625" style="47" bestFit="1" customWidth="1"/>
    <col min="4879" max="5120" width="9.140625" style="47"/>
    <col min="5121" max="5121" width="51" style="47" customWidth="1"/>
    <col min="5122" max="5123" width="11.85546875" style="47" bestFit="1" customWidth="1"/>
    <col min="5124" max="5129" width="13.28515625" style="47" bestFit="1" customWidth="1"/>
    <col min="5130" max="5130" width="16.140625" style="47" bestFit="1" customWidth="1"/>
    <col min="5131" max="5133" width="13.28515625" style="47" bestFit="1" customWidth="1"/>
    <col min="5134" max="5134" width="14.140625" style="47" bestFit="1" customWidth="1"/>
    <col min="5135" max="5376" width="9.140625" style="47"/>
    <col min="5377" max="5377" width="51" style="47" customWidth="1"/>
    <col min="5378" max="5379" width="11.85546875" style="47" bestFit="1" customWidth="1"/>
    <col min="5380" max="5385" width="13.28515625" style="47" bestFit="1" customWidth="1"/>
    <col min="5386" max="5386" width="16.140625" style="47" bestFit="1" customWidth="1"/>
    <col min="5387" max="5389" width="13.28515625" style="47" bestFit="1" customWidth="1"/>
    <col min="5390" max="5390" width="14.140625" style="47" bestFit="1" customWidth="1"/>
    <col min="5391" max="5632" width="9.140625" style="47"/>
    <col min="5633" max="5633" width="51" style="47" customWidth="1"/>
    <col min="5634" max="5635" width="11.85546875" style="47" bestFit="1" customWidth="1"/>
    <col min="5636" max="5641" width="13.28515625" style="47" bestFit="1" customWidth="1"/>
    <col min="5642" max="5642" width="16.140625" style="47" bestFit="1" customWidth="1"/>
    <col min="5643" max="5645" width="13.28515625" style="47" bestFit="1" customWidth="1"/>
    <col min="5646" max="5646" width="14.140625" style="47" bestFit="1" customWidth="1"/>
    <col min="5647" max="5888" width="9.140625" style="47"/>
    <col min="5889" max="5889" width="51" style="47" customWidth="1"/>
    <col min="5890" max="5891" width="11.85546875" style="47" bestFit="1" customWidth="1"/>
    <col min="5892" max="5897" width="13.28515625" style="47" bestFit="1" customWidth="1"/>
    <col min="5898" max="5898" width="16.140625" style="47" bestFit="1" customWidth="1"/>
    <col min="5899" max="5901" width="13.28515625" style="47" bestFit="1" customWidth="1"/>
    <col min="5902" max="5902" width="14.140625" style="47" bestFit="1" customWidth="1"/>
    <col min="5903" max="6144" width="9.140625" style="47"/>
    <col min="6145" max="6145" width="51" style="47" customWidth="1"/>
    <col min="6146" max="6147" width="11.85546875" style="47" bestFit="1" customWidth="1"/>
    <col min="6148" max="6153" width="13.28515625" style="47" bestFit="1" customWidth="1"/>
    <col min="6154" max="6154" width="16.140625" style="47" bestFit="1" customWidth="1"/>
    <col min="6155" max="6157" width="13.28515625" style="47" bestFit="1" customWidth="1"/>
    <col min="6158" max="6158" width="14.140625" style="47" bestFit="1" customWidth="1"/>
    <col min="6159" max="6400" width="9.140625" style="47"/>
    <col min="6401" max="6401" width="51" style="47" customWidth="1"/>
    <col min="6402" max="6403" width="11.85546875" style="47" bestFit="1" customWidth="1"/>
    <col min="6404" max="6409" width="13.28515625" style="47" bestFit="1" customWidth="1"/>
    <col min="6410" max="6410" width="16.140625" style="47" bestFit="1" customWidth="1"/>
    <col min="6411" max="6413" width="13.28515625" style="47" bestFit="1" customWidth="1"/>
    <col min="6414" max="6414" width="14.140625" style="47" bestFit="1" customWidth="1"/>
    <col min="6415" max="6656" width="9.140625" style="47"/>
    <col min="6657" max="6657" width="51" style="47" customWidth="1"/>
    <col min="6658" max="6659" width="11.85546875" style="47" bestFit="1" customWidth="1"/>
    <col min="6660" max="6665" width="13.28515625" style="47" bestFit="1" customWidth="1"/>
    <col min="6666" max="6666" width="16.140625" style="47" bestFit="1" customWidth="1"/>
    <col min="6667" max="6669" width="13.28515625" style="47" bestFit="1" customWidth="1"/>
    <col min="6670" max="6670" width="14.140625" style="47" bestFit="1" customWidth="1"/>
    <col min="6671" max="6912" width="9.140625" style="47"/>
    <col min="6913" max="6913" width="51" style="47" customWidth="1"/>
    <col min="6914" max="6915" width="11.85546875" style="47" bestFit="1" customWidth="1"/>
    <col min="6916" max="6921" width="13.28515625" style="47" bestFit="1" customWidth="1"/>
    <col min="6922" max="6922" width="16.140625" style="47" bestFit="1" customWidth="1"/>
    <col min="6923" max="6925" width="13.28515625" style="47" bestFit="1" customWidth="1"/>
    <col min="6926" max="6926" width="14.140625" style="47" bestFit="1" customWidth="1"/>
    <col min="6927" max="7168" width="9.140625" style="47"/>
    <col min="7169" max="7169" width="51" style="47" customWidth="1"/>
    <col min="7170" max="7171" width="11.85546875" style="47" bestFit="1" customWidth="1"/>
    <col min="7172" max="7177" width="13.28515625" style="47" bestFit="1" customWidth="1"/>
    <col min="7178" max="7178" width="16.140625" style="47" bestFit="1" customWidth="1"/>
    <col min="7179" max="7181" width="13.28515625" style="47" bestFit="1" customWidth="1"/>
    <col min="7182" max="7182" width="14.140625" style="47" bestFit="1" customWidth="1"/>
    <col min="7183" max="7424" width="9.140625" style="47"/>
    <col min="7425" max="7425" width="51" style="47" customWidth="1"/>
    <col min="7426" max="7427" width="11.85546875" style="47" bestFit="1" customWidth="1"/>
    <col min="7428" max="7433" width="13.28515625" style="47" bestFit="1" customWidth="1"/>
    <col min="7434" max="7434" width="16.140625" style="47" bestFit="1" customWidth="1"/>
    <col min="7435" max="7437" width="13.28515625" style="47" bestFit="1" customWidth="1"/>
    <col min="7438" max="7438" width="14.140625" style="47" bestFit="1" customWidth="1"/>
    <col min="7439" max="7680" width="9.140625" style="47"/>
    <col min="7681" max="7681" width="51" style="47" customWidth="1"/>
    <col min="7682" max="7683" width="11.85546875" style="47" bestFit="1" customWidth="1"/>
    <col min="7684" max="7689" width="13.28515625" style="47" bestFit="1" customWidth="1"/>
    <col min="7690" max="7690" width="16.140625" style="47" bestFit="1" customWidth="1"/>
    <col min="7691" max="7693" width="13.28515625" style="47" bestFit="1" customWidth="1"/>
    <col min="7694" max="7694" width="14.140625" style="47" bestFit="1" customWidth="1"/>
    <col min="7695" max="7936" width="9.140625" style="47"/>
    <col min="7937" max="7937" width="51" style="47" customWidth="1"/>
    <col min="7938" max="7939" width="11.85546875" style="47" bestFit="1" customWidth="1"/>
    <col min="7940" max="7945" width="13.28515625" style="47" bestFit="1" customWidth="1"/>
    <col min="7946" max="7946" width="16.140625" style="47" bestFit="1" customWidth="1"/>
    <col min="7947" max="7949" width="13.28515625" style="47" bestFit="1" customWidth="1"/>
    <col min="7950" max="7950" width="14.140625" style="47" bestFit="1" customWidth="1"/>
    <col min="7951" max="8192" width="9.140625" style="47"/>
    <col min="8193" max="8193" width="51" style="47" customWidth="1"/>
    <col min="8194" max="8195" width="11.85546875" style="47" bestFit="1" customWidth="1"/>
    <col min="8196" max="8201" width="13.28515625" style="47" bestFit="1" customWidth="1"/>
    <col min="8202" max="8202" width="16.140625" style="47" bestFit="1" customWidth="1"/>
    <col min="8203" max="8205" width="13.28515625" style="47" bestFit="1" customWidth="1"/>
    <col min="8206" max="8206" width="14.140625" style="47" bestFit="1" customWidth="1"/>
    <col min="8207" max="8448" width="9.140625" style="47"/>
    <col min="8449" max="8449" width="51" style="47" customWidth="1"/>
    <col min="8450" max="8451" width="11.85546875" style="47" bestFit="1" customWidth="1"/>
    <col min="8452" max="8457" width="13.28515625" style="47" bestFit="1" customWidth="1"/>
    <col min="8458" max="8458" width="16.140625" style="47" bestFit="1" customWidth="1"/>
    <col min="8459" max="8461" width="13.28515625" style="47" bestFit="1" customWidth="1"/>
    <col min="8462" max="8462" width="14.140625" style="47" bestFit="1" customWidth="1"/>
    <col min="8463" max="8704" width="9.140625" style="47"/>
    <col min="8705" max="8705" width="51" style="47" customWidth="1"/>
    <col min="8706" max="8707" width="11.85546875" style="47" bestFit="1" customWidth="1"/>
    <col min="8708" max="8713" width="13.28515625" style="47" bestFit="1" customWidth="1"/>
    <col min="8714" max="8714" width="16.140625" style="47" bestFit="1" customWidth="1"/>
    <col min="8715" max="8717" width="13.28515625" style="47" bestFit="1" customWidth="1"/>
    <col min="8718" max="8718" width="14.140625" style="47" bestFit="1" customWidth="1"/>
    <col min="8719" max="8960" width="9.140625" style="47"/>
    <col min="8961" max="8961" width="51" style="47" customWidth="1"/>
    <col min="8962" max="8963" width="11.85546875" style="47" bestFit="1" customWidth="1"/>
    <col min="8964" max="8969" width="13.28515625" style="47" bestFit="1" customWidth="1"/>
    <col min="8970" max="8970" width="16.140625" style="47" bestFit="1" customWidth="1"/>
    <col min="8971" max="8973" width="13.28515625" style="47" bestFit="1" customWidth="1"/>
    <col min="8974" max="8974" width="14.140625" style="47" bestFit="1" customWidth="1"/>
    <col min="8975" max="9216" width="9.140625" style="47"/>
    <col min="9217" max="9217" width="51" style="47" customWidth="1"/>
    <col min="9218" max="9219" width="11.85546875" style="47" bestFit="1" customWidth="1"/>
    <col min="9220" max="9225" width="13.28515625" style="47" bestFit="1" customWidth="1"/>
    <col min="9226" max="9226" width="16.140625" style="47" bestFit="1" customWidth="1"/>
    <col min="9227" max="9229" width="13.28515625" style="47" bestFit="1" customWidth="1"/>
    <col min="9230" max="9230" width="14.140625" style="47" bestFit="1" customWidth="1"/>
    <col min="9231" max="9472" width="9.140625" style="47"/>
    <col min="9473" max="9473" width="51" style="47" customWidth="1"/>
    <col min="9474" max="9475" width="11.85546875" style="47" bestFit="1" customWidth="1"/>
    <col min="9476" max="9481" width="13.28515625" style="47" bestFit="1" customWidth="1"/>
    <col min="9482" max="9482" width="16.140625" style="47" bestFit="1" customWidth="1"/>
    <col min="9483" max="9485" width="13.28515625" style="47" bestFit="1" customWidth="1"/>
    <col min="9486" max="9486" width="14.140625" style="47" bestFit="1" customWidth="1"/>
    <col min="9487" max="9728" width="9.140625" style="47"/>
    <col min="9729" max="9729" width="51" style="47" customWidth="1"/>
    <col min="9730" max="9731" width="11.85546875" style="47" bestFit="1" customWidth="1"/>
    <col min="9732" max="9737" width="13.28515625" style="47" bestFit="1" customWidth="1"/>
    <col min="9738" max="9738" width="16.140625" style="47" bestFit="1" customWidth="1"/>
    <col min="9739" max="9741" width="13.28515625" style="47" bestFit="1" customWidth="1"/>
    <col min="9742" max="9742" width="14.140625" style="47" bestFit="1" customWidth="1"/>
    <col min="9743" max="9984" width="9.140625" style="47"/>
    <col min="9985" max="9985" width="51" style="47" customWidth="1"/>
    <col min="9986" max="9987" width="11.85546875" style="47" bestFit="1" customWidth="1"/>
    <col min="9988" max="9993" width="13.28515625" style="47" bestFit="1" customWidth="1"/>
    <col min="9994" max="9994" width="16.140625" style="47" bestFit="1" customWidth="1"/>
    <col min="9995" max="9997" width="13.28515625" style="47" bestFit="1" customWidth="1"/>
    <col min="9998" max="9998" width="14.140625" style="47" bestFit="1" customWidth="1"/>
    <col min="9999" max="10240" width="9.140625" style="47"/>
    <col min="10241" max="10241" width="51" style="47" customWidth="1"/>
    <col min="10242" max="10243" width="11.85546875" style="47" bestFit="1" customWidth="1"/>
    <col min="10244" max="10249" width="13.28515625" style="47" bestFit="1" customWidth="1"/>
    <col min="10250" max="10250" width="16.140625" style="47" bestFit="1" customWidth="1"/>
    <col min="10251" max="10253" width="13.28515625" style="47" bestFit="1" customWidth="1"/>
    <col min="10254" max="10254" width="14.140625" style="47" bestFit="1" customWidth="1"/>
    <col min="10255" max="10496" width="9.140625" style="47"/>
    <col min="10497" max="10497" width="51" style="47" customWidth="1"/>
    <col min="10498" max="10499" width="11.85546875" style="47" bestFit="1" customWidth="1"/>
    <col min="10500" max="10505" width="13.28515625" style="47" bestFit="1" customWidth="1"/>
    <col min="10506" max="10506" width="16.140625" style="47" bestFit="1" customWidth="1"/>
    <col min="10507" max="10509" width="13.28515625" style="47" bestFit="1" customWidth="1"/>
    <col min="10510" max="10510" width="14.140625" style="47" bestFit="1" customWidth="1"/>
    <col min="10511" max="10752" width="9.140625" style="47"/>
    <col min="10753" max="10753" width="51" style="47" customWidth="1"/>
    <col min="10754" max="10755" width="11.85546875" style="47" bestFit="1" customWidth="1"/>
    <col min="10756" max="10761" width="13.28515625" style="47" bestFit="1" customWidth="1"/>
    <col min="10762" max="10762" width="16.140625" style="47" bestFit="1" customWidth="1"/>
    <col min="10763" max="10765" width="13.28515625" style="47" bestFit="1" customWidth="1"/>
    <col min="10766" max="10766" width="14.140625" style="47" bestFit="1" customWidth="1"/>
    <col min="10767" max="11008" width="9.140625" style="47"/>
    <col min="11009" max="11009" width="51" style="47" customWidth="1"/>
    <col min="11010" max="11011" width="11.85546875" style="47" bestFit="1" customWidth="1"/>
    <col min="11012" max="11017" width="13.28515625" style="47" bestFit="1" customWidth="1"/>
    <col min="11018" max="11018" width="16.140625" style="47" bestFit="1" customWidth="1"/>
    <col min="11019" max="11021" width="13.28515625" style="47" bestFit="1" customWidth="1"/>
    <col min="11022" max="11022" width="14.140625" style="47" bestFit="1" customWidth="1"/>
    <col min="11023" max="11264" width="9.140625" style="47"/>
    <col min="11265" max="11265" width="51" style="47" customWidth="1"/>
    <col min="11266" max="11267" width="11.85546875" style="47" bestFit="1" customWidth="1"/>
    <col min="11268" max="11273" width="13.28515625" style="47" bestFit="1" customWidth="1"/>
    <col min="11274" max="11274" width="16.140625" style="47" bestFit="1" customWidth="1"/>
    <col min="11275" max="11277" width="13.28515625" style="47" bestFit="1" customWidth="1"/>
    <col min="11278" max="11278" width="14.140625" style="47" bestFit="1" customWidth="1"/>
    <col min="11279" max="11520" width="9.140625" style="47"/>
    <col min="11521" max="11521" width="51" style="47" customWidth="1"/>
    <col min="11522" max="11523" width="11.85546875" style="47" bestFit="1" customWidth="1"/>
    <col min="11524" max="11529" width="13.28515625" style="47" bestFit="1" customWidth="1"/>
    <col min="11530" max="11530" width="16.140625" style="47" bestFit="1" customWidth="1"/>
    <col min="11531" max="11533" width="13.28515625" style="47" bestFit="1" customWidth="1"/>
    <col min="11534" max="11534" width="14.140625" style="47" bestFit="1" customWidth="1"/>
    <col min="11535" max="11776" width="9.140625" style="47"/>
    <col min="11777" max="11777" width="51" style="47" customWidth="1"/>
    <col min="11778" max="11779" width="11.85546875" style="47" bestFit="1" customWidth="1"/>
    <col min="11780" max="11785" width="13.28515625" style="47" bestFit="1" customWidth="1"/>
    <col min="11786" max="11786" width="16.140625" style="47" bestFit="1" customWidth="1"/>
    <col min="11787" max="11789" width="13.28515625" style="47" bestFit="1" customWidth="1"/>
    <col min="11790" max="11790" width="14.140625" style="47" bestFit="1" customWidth="1"/>
    <col min="11791" max="12032" width="9.140625" style="47"/>
    <col min="12033" max="12033" width="51" style="47" customWidth="1"/>
    <col min="12034" max="12035" width="11.85546875" style="47" bestFit="1" customWidth="1"/>
    <col min="12036" max="12041" width="13.28515625" style="47" bestFit="1" customWidth="1"/>
    <col min="12042" max="12042" width="16.140625" style="47" bestFit="1" customWidth="1"/>
    <col min="12043" max="12045" width="13.28515625" style="47" bestFit="1" customWidth="1"/>
    <col min="12046" max="12046" width="14.140625" style="47" bestFit="1" customWidth="1"/>
    <col min="12047" max="12288" width="9.140625" style="47"/>
    <col min="12289" max="12289" width="51" style="47" customWidth="1"/>
    <col min="12290" max="12291" width="11.85546875" style="47" bestFit="1" customWidth="1"/>
    <col min="12292" max="12297" width="13.28515625" style="47" bestFit="1" customWidth="1"/>
    <col min="12298" max="12298" width="16.140625" style="47" bestFit="1" customWidth="1"/>
    <col min="12299" max="12301" width="13.28515625" style="47" bestFit="1" customWidth="1"/>
    <col min="12302" max="12302" width="14.140625" style="47" bestFit="1" customWidth="1"/>
    <col min="12303" max="12544" width="9.140625" style="47"/>
    <col min="12545" max="12545" width="51" style="47" customWidth="1"/>
    <col min="12546" max="12547" width="11.85546875" style="47" bestFit="1" customWidth="1"/>
    <col min="12548" max="12553" width="13.28515625" style="47" bestFit="1" customWidth="1"/>
    <col min="12554" max="12554" width="16.140625" style="47" bestFit="1" customWidth="1"/>
    <col min="12555" max="12557" width="13.28515625" style="47" bestFit="1" customWidth="1"/>
    <col min="12558" max="12558" width="14.140625" style="47" bestFit="1" customWidth="1"/>
    <col min="12559" max="12800" width="9.140625" style="47"/>
    <col min="12801" max="12801" width="51" style="47" customWidth="1"/>
    <col min="12802" max="12803" width="11.85546875" style="47" bestFit="1" customWidth="1"/>
    <col min="12804" max="12809" width="13.28515625" style="47" bestFit="1" customWidth="1"/>
    <col min="12810" max="12810" width="16.140625" style="47" bestFit="1" customWidth="1"/>
    <col min="12811" max="12813" width="13.28515625" style="47" bestFit="1" customWidth="1"/>
    <col min="12814" max="12814" width="14.140625" style="47" bestFit="1" customWidth="1"/>
    <col min="12815" max="13056" width="9.140625" style="47"/>
    <col min="13057" max="13057" width="51" style="47" customWidth="1"/>
    <col min="13058" max="13059" width="11.85546875" style="47" bestFit="1" customWidth="1"/>
    <col min="13060" max="13065" width="13.28515625" style="47" bestFit="1" customWidth="1"/>
    <col min="13066" max="13066" width="16.140625" style="47" bestFit="1" customWidth="1"/>
    <col min="13067" max="13069" width="13.28515625" style="47" bestFit="1" customWidth="1"/>
    <col min="13070" max="13070" width="14.140625" style="47" bestFit="1" customWidth="1"/>
    <col min="13071" max="13312" width="9.140625" style="47"/>
    <col min="13313" max="13313" width="51" style="47" customWidth="1"/>
    <col min="13314" max="13315" width="11.85546875" style="47" bestFit="1" customWidth="1"/>
    <col min="13316" max="13321" width="13.28515625" style="47" bestFit="1" customWidth="1"/>
    <col min="13322" max="13322" width="16.140625" style="47" bestFit="1" customWidth="1"/>
    <col min="13323" max="13325" width="13.28515625" style="47" bestFit="1" customWidth="1"/>
    <col min="13326" max="13326" width="14.140625" style="47" bestFit="1" customWidth="1"/>
    <col min="13327" max="13568" width="9.140625" style="47"/>
    <col min="13569" max="13569" width="51" style="47" customWidth="1"/>
    <col min="13570" max="13571" width="11.85546875" style="47" bestFit="1" customWidth="1"/>
    <col min="13572" max="13577" width="13.28515625" style="47" bestFit="1" customWidth="1"/>
    <col min="13578" max="13578" width="16.140625" style="47" bestFit="1" customWidth="1"/>
    <col min="13579" max="13581" width="13.28515625" style="47" bestFit="1" customWidth="1"/>
    <col min="13582" max="13582" width="14.140625" style="47" bestFit="1" customWidth="1"/>
    <col min="13583" max="13824" width="9.140625" style="47"/>
    <col min="13825" max="13825" width="51" style="47" customWidth="1"/>
    <col min="13826" max="13827" width="11.85546875" style="47" bestFit="1" customWidth="1"/>
    <col min="13828" max="13833" width="13.28515625" style="47" bestFit="1" customWidth="1"/>
    <col min="13834" max="13834" width="16.140625" style="47" bestFit="1" customWidth="1"/>
    <col min="13835" max="13837" width="13.28515625" style="47" bestFit="1" customWidth="1"/>
    <col min="13838" max="13838" width="14.140625" style="47" bestFit="1" customWidth="1"/>
    <col min="13839" max="14080" width="9.140625" style="47"/>
    <col min="14081" max="14081" width="51" style="47" customWidth="1"/>
    <col min="14082" max="14083" width="11.85546875" style="47" bestFit="1" customWidth="1"/>
    <col min="14084" max="14089" width="13.28515625" style="47" bestFit="1" customWidth="1"/>
    <col min="14090" max="14090" width="16.140625" style="47" bestFit="1" customWidth="1"/>
    <col min="14091" max="14093" width="13.28515625" style="47" bestFit="1" customWidth="1"/>
    <col min="14094" max="14094" width="14.140625" style="47" bestFit="1" customWidth="1"/>
    <col min="14095" max="14336" width="9.140625" style="47"/>
    <col min="14337" max="14337" width="51" style="47" customWidth="1"/>
    <col min="14338" max="14339" width="11.85546875" style="47" bestFit="1" customWidth="1"/>
    <col min="14340" max="14345" width="13.28515625" style="47" bestFit="1" customWidth="1"/>
    <col min="14346" max="14346" width="16.140625" style="47" bestFit="1" customWidth="1"/>
    <col min="14347" max="14349" width="13.28515625" style="47" bestFit="1" customWidth="1"/>
    <col min="14350" max="14350" width="14.140625" style="47" bestFit="1" customWidth="1"/>
    <col min="14351" max="14592" width="9.140625" style="47"/>
    <col min="14593" max="14593" width="51" style="47" customWidth="1"/>
    <col min="14594" max="14595" width="11.85546875" style="47" bestFit="1" customWidth="1"/>
    <col min="14596" max="14601" width="13.28515625" style="47" bestFit="1" customWidth="1"/>
    <col min="14602" max="14602" width="16.140625" style="47" bestFit="1" customWidth="1"/>
    <col min="14603" max="14605" width="13.28515625" style="47" bestFit="1" customWidth="1"/>
    <col min="14606" max="14606" width="14.140625" style="47" bestFit="1" customWidth="1"/>
    <col min="14607" max="14848" width="9.140625" style="47"/>
    <col min="14849" max="14849" width="51" style="47" customWidth="1"/>
    <col min="14850" max="14851" width="11.85546875" style="47" bestFit="1" customWidth="1"/>
    <col min="14852" max="14857" width="13.28515625" style="47" bestFit="1" customWidth="1"/>
    <col min="14858" max="14858" width="16.140625" style="47" bestFit="1" customWidth="1"/>
    <col min="14859" max="14861" width="13.28515625" style="47" bestFit="1" customWidth="1"/>
    <col min="14862" max="14862" width="14.140625" style="47" bestFit="1" customWidth="1"/>
    <col min="14863" max="15104" width="9.140625" style="47"/>
    <col min="15105" max="15105" width="51" style="47" customWidth="1"/>
    <col min="15106" max="15107" width="11.85546875" style="47" bestFit="1" customWidth="1"/>
    <col min="15108" max="15113" width="13.28515625" style="47" bestFit="1" customWidth="1"/>
    <col min="15114" max="15114" width="16.140625" style="47" bestFit="1" customWidth="1"/>
    <col min="15115" max="15117" width="13.28515625" style="47" bestFit="1" customWidth="1"/>
    <col min="15118" max="15118" width="14.140625" style="47" bestFit="1" customWidth="1"/>
    <col min="15119" max="15360" width="9.140625" style="47"/>
    <col min="15361" max="15361" width="51" style="47" customWidth="1"/>
    <col min="15362" max="15363" width="11.85546875" style="47" bestFit="1" customWidth="1"/>
    <col min="15364" max="15369" width="13.28515625" style="47" bestFit="1" customWidth="1"/>
    <col min="15370" max="15370" width="16.140625" style="47" bestFit="1" customWidth="1"/>
    <col min="15371" max="15373" width="13.28515625" style="47" bestFit="1" customWidth="1"/>
    <col min="15374" max="15374" width="14.140625" style="47" bestFit="1" customWidth="1"/>
    <col min="15375" max="15616" width="9.140625" style="47"/>
    <col min="15617" max="15617" width="51" style="47" customWidth="1"/>
    <col min="15618" max="15619" width="11.85546875" style="47" bestFit="1" customWidth="1"/>
    <col min="15620" max="15625" width="13.28515625" style="47" bestFit="1" customWidth="1"/>
    <col min="15626" max="15626" width="16.140625" style="47" bestFit="1" customWidth="1"/>
    <col min="15627" max="15629" width="13.28515625" style="47" bestFit="1" customWidth="1"/>
    <col min="15630" max="15630" width="14.140625" style="47" bestFit="1" customWidth="1"/>
    <col min="15631" max="15872" width="9.140625" style="47"/>
    <col min="15873" max="15873" width="51" style="47" customWidth="1"/>
    <col min="15874" max="15875" width="11.85546875" style="47" bestFit="1" customWidth="1"/>
    <col min="15876" max="15881" width="13.28515625" style="47" bestFit="1" customWidth="1"/>
    <col min="15882" max="15882" width="16.140625" style="47" bestFit="1" customWidth="1"/>
    <col min="15883" max="15885" width="13.28515625" style="47" bestFit="1" customWidth="1"/>
    <col min="15886" max="15886" width="14.140625" style="47" bestFit="1" customWidth="1"/>
    <col min="15887" max="16128" width="9.140625" style="47"/>
    <col min="16129" max="16129" width="51" style="47" customWidth="1"/>
    <col min="16130" max="16131" width="11.85546875" style="47" bestFit="1" customWidth="1"/>
    <col min="16132" max="16137" width="13.28515625" style="47" bestFit="1" customWidth="1"/>
    <col min="16138" max="16138" width="16.140625" style="47" bestFit="1" customWidth="1"/>
    <col min="16139" max="16141" width="13.28515625" style="47" bestFit="1" customWidth="1"/>
    <col min="16142" max="16142" width="14.140625" style="47" bestFit="1" customWidth="1"/>
    <col min="16143" max="16384" width="9.140625" style="47"/>
  </cols>
  <sheetData>
    <row r="1" spans="1:17" x14ac:dyDescent="0.25">
      <c r="A1" s="107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388"/>
      <c r="N1" s="388"/>
    </row>
    <row r="2" spans="1:17" x14ac:dyDescent="0.25">
      <c r="A2" s="389" t="s">
        <v>458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</row>
    <row r="3" spans="1:17" x14ac:dyDescent="0.25">
      <c r="A3" s="36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369"/>
    </row>
    <row r="4" spans="1:17" s="110" customFormat="1" x14ac:dyDescent="0.25">
      <c r="A4" s="370" t="s">
        <v>244</v>
      </c>
      <c r="B4" s="109" t="s">
        <v>245</v>
      </c>
      <c r="C4" s="109" t="s">
        <v>246</v>
      </c>
      <c r="D4" s="109" t="s">
        <v>247</v>
      </c>
      <c r="E4" s="109" t="s">
        <v>248</v>
      </c>
      <c r="F4" s="109" t="s">
        <v>249</v>
      </c>
      <c r="G4" s="109" t="s">
        <v>250</v>
      </c>
      <c r="H4" s="109" t="s">
        <v>251</v>
      </c>
      <c r="I4" s="109" t="s">
        <v>252</v>
      </c>
      <c r="J4" s="109" t="s">
        <v>253</v>
      </c>
      <c r="K4" s="109" t="s">
        <v>254</v>
      </c>
      <c r="L4" s="109" t="s">
        <v>255</v>
      </c>
      <c r="M4" s="109" t="s">
        <v>256</v>
      </c>
      <c r="N4" s="109" t="s">
        <v>76</v>
      </c>
    </row>
    <row r="5" spans="1:17" x14ac:dyDescent="0.25">
      <c r="A5" s="370" t="s">
        <v>257</v>
      </c>
      <c r="B5" s="111">
        <f>13638637+1+13319+25493459</f>
        <v>39145416</v>
      </c>
      <c r="C5" s="111">
        <f t="shared" ref="C5:M5" si="0">B35</f>
        <v>38917466</v>
      </c>
      <c r="D5" s="111">
        <f t="shared" si="0"/>
        <v>27294306</v>
      </c>
      <c r="E5" s="111">
        <f t="shared" si="0"/>
        <v>24914199</v>
      </c>
      <c r="F5" s="111">
        <f t="shared" si="0"/>
        <v>22391238</v>
      </c>
      <c r="G5" s="111">
        <f t="shared" si="0"/>
        <v>21357008</v>
      </c>
      <c r="H5" s="111">
        <f t="shared" si="0"/>
        <v>19366777</v>
      </c>
      <c r="I5" s="111">
        <f t="shared" si="0"/>
        <v>33280409</v>
      </c>
      <c r="J5" s="111">
        <f t="shared" si="0"/>
        <v>55708948</v>
      </c>
      <c r="K5" s="111">
        <f t="shared" si="0"/>
        <v>56420486</v>
      </c>
      <c r="L5" s="111">
        <f t="shared" si="0"/>
        <v>53449025</v>
      </c>
      <c r="M5" s="111">
        <f t="shared" si="0"/>
        <v>52821896</v>
      </c>
      <c r="N5" s="111">
        <f>B5</f>
        <v>39145416</v>
      </c>
    </row>
    <row r="6" spans="1:17" ht="31.5" x14ac:dyDescent="0.25">
      <c r="A6" s="368" t="s">
        <v>258</v>
      </c>
      <c r="B6" s="112">
        <f>1869084+7637</f>
        <v>1876721</v>
      </c>
      <c r="C6" s="112">
        <f t="shared" ref="C6:L6" si="1">1869084+7637</f>
        <v>1876721</v>
      </c>
      <c r="D6" s="112">
        <f t="shared" si="1"/>
        <v>1876721</v>
      </c>
      <c r="E6" s="112">
        <f t="shared" si="1"/>
        <v>1876721</v>
      </c>
      <c r="F6" s="112">
        <f>1869084+7637+624185</f>
        <v>2500906</v>
      </c>
      <c r="G6" s="112">
        <f t="shared" si="1"/>
        <v>1876721</v>
      </c>
      <c r="H6" s="112">
        <f t="shared" si="1"/>
        <v>1876721</v>
      </c>
      <c r="I6" s="112">
        <f>1869084+7637+8430000</f>
        <v>10306721</v>
      </c>
      <c r="J6" s="112">
        <f t="shared" si="1"/>
        <v>1876721</v>
      </c>
      <c r="K6" s="112">
        <f t="shared" si="1"/>
        <v>1876721</v>
      </c>
      <c r="L6" s="112">
        <f t="shared" si="1"/>
        <v>1876721</v>
      </c>
      <c r="M6" s="112">
        <f>1869084+7+7637</f>
        <v>1876728</v>
      </c>
      <c r="N6" s="111">
        <f>SUM(B6:M6)</f>
        <v>31574844</v>
      </c>
      <c r="O6" s="48">
        <f>'1.sz.tábla '!C5</f>
        <v>31574844</v>
      </c>
      <c r="P6" s="48"/>
      <c r="Q6" s="48"/>
    </row>
    <row r="7" spans="1:17" x14ac:dyDescent="0.25">
      <c r="A7" s="368" t="s">
        <v>211</v>
      </c>
      <c r="B7" s="113">
        <v>50000</v>
      </c>
      <c r="C7" s="113">
        <v>367500</v>
      </c>
      <c r="D7" s="113">
        <v>367500</v>
      </c>
      <c r="E7" s="113">
        <v>177000</v>
      </c>
      <c r="F7" s="113">
        <f>177000+3728000</f>
        <v>3905000</v>
      </c>
      <c r="G7" s="113">
        <v>367500</v>
      </c>
      <c r="H7" s="113">
        <f>367500+4142000</f>
        <v>4509500</v>
      </c>
      <c r="I7" s="113">
        <f>240500+4623000</f>
        <v>4863500</v>
      </c>
      <c r="J7" s="113">
        <v>367500</v>
      </c>
      <c r="K7" s="113">
        <v>240500</v>
      </c>
      <c r="L7" s="113">
        <v>240500</v>
      </c>
      <c r="M7" s="113">
        <v>817000</v>
      </c>
      <c r="N7" s="111">
        <f>SUM(B7:M7)</f>
        <v>16273000</v>
      </c>
      <c r="O7" s="114">
        <f>'1.sz.tábla '!C8</f>
        <v>16273000</v>
      </c>
      <c r="P7" s="48"/>
      <c r="Q7" s="48"/>
    </row>
    <row r="8" spans="1:17" x14ac:dyDescent="0.25">
      <c r="A8" s="368" t="s">
        <v>259</v>
      </c>
      <c r="B8" s="113">
        <v>100000</v>
      </c>
      <c r="C8" s="113">
        <v>100000</v>
      </c>
      <c r="D8" s="113">
        <f>5500000-2000000</f>
        <v>3500000</v>
      </c>
      <c r="E8" s="113">
        <v>1000000</v>
      </c>
      <c r="F8" s="113">
        <v>500000</v>
      </c>
      <c r="G8" s="113">
        <v>50000</v>
      </c>
      <c r="H8" s="113">
        <v>55000</v>
      </c>
      <c r="I8" s="113">
        <v>300000</v>
      </c>
      <c r="J8" s="113">
        <v>2500000</v>
      </c>
      <c r="K8" s="113">
        <v>500000</v>
      </c>
      <c r="L8" s="113">
        <v>500000</v>
      </c>
      <c r="M8" s="113">
        <v>515000</v>
      </c>
      <c r="N8" s="111">
        <f t="shared" ref="N8:N17" si="2">SUM(B8:M8)</f>
        <v>9620000</v>
      </c>
      <c r="O8" s="114">
        <f>'1.sz.tábla '!C7</f>
        <v>9620000</v>
      </c>
      <c r="P8" s="48"/>
      <c r="Q8" s="48"/>
    </row>
    <row r="9" spans="1:17" x14ac:dyDescent="0.25">
      <c r="A9" s="368" t="s">
        <v>260</v>
      </c>
      <c r="B9" s="113">
        <v>0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1">
        <f t="shared" si="2"/>
        <v>0</v>
      </c>
      <c r="O9" s="48"/>
      <c r="P9" s="48"/>
      <c r="Q9" s="48"/>
    </row>
    <row r="10" spans="1:17" x14ac:dyDescent="0.25">
      <c r="A10" s="371" t="s">
        <v>261</v>
      </c>
      <c r="B10" s="115">
        <f>SUM(B6:B9)</f>
        <v>2026721</v>
      </c>
      <c r="C10" s="115">
        <f t="shared" ref="C10:M10" si="3">SUM(C6:C9)</f>
        <v>2344221</v>
      </c>
      <c r="D10" s="115">
        <f t="shared" si="3"/>
        <v>5744221</v>
      </c>
      <c r="E10" s="115">
        <f t="shared" si="3"/>
        <v>3053721</v>
      </c>
      <c r="F10" s="115">
        <f t="shared" si="3"/>
        <v>6905906</v>
      </c>
      <c r="G10" s="115">
        <f t="shared" si="3"/>
        <v>2294221</v>
      </c>
      <c r="H10" s="115">
        <f t="shared" si="3"/>
        <v>6441221</v>
      </c>
      <c r="I10" s="115">
        <f t="shared" si="3"/>
        <v>15470221</v>
      </c>
      <c r="J10" s="115">
        <f t="shared" si="3"/>
        <v>4744221</v>
      </c>
      <c r="K10" s="115">
        <f t="shared" si="3"/>
        <v>2617221</v>
      </c>
      <c r="L10" s="115">
        <f t="shared" si="3"/>
        <v>2617221</v>
      </c>
      <c r="M10" s="115">
        <f t="shared" si="3"/>
        <v>3208728</v>
      </c>
      <c r="N10" s="111">
        <f t="shared" si="2"/>
        <v>57467844</v>
      </c>
      <c r="O10" s="116">
        <f>SUM(O6:O9)</f>
        <v>57467844</v>
      </c>
      <c r="P10" s="48"/>
      <c r="Q10" s="48"/>
    </row>
    <row r="11" spans="1:17" ht="31.5" x14ac:dyDescent="0.25">
      <c r="A11" s="368" t="s">
        <v>262</v>
      </c>
      <c r="B11" s="113"/>
      <c r="C11" s="113">
        <v>5000000</v>
      </c>
      <c r="D11" s="113"/>
      <c r="E11" s="113"/>
      <c r="F11" s="113"/>
      <c r="G11" s="113"/>
      <c r="H11" s="113">
        <v>4000000</v>
      </c>
      <c r="I11" s="113"/>
      <c r="J11" s="113"/>
      <c r="K11" s="113"/>
      <c r="L11" s="113"/>
      <c r="M11" s="113"/>
      <c r="N11" s="111">
        <f t="shared" si="2"/>
        <v>9000000</v>
      </c>
      <c r="O11" s="48">
        <f>'1.sz.tábla '!C6</f>
        <v>9000000</v>
      </c>
      <c r="P11" s="48"/>
      <c r="Q11" s="48"/>
    </row>
    <row r="12" spans="1:17" x14ac:dyDescent="0.25">
      <c r="A12" s="368" t="s">
        <v>263</v>
      </c>
      <c r="B12" s="113">
        <v>0</v>
      </c>
      <c r="C12" s="113">
        <v>0</v>
      </c>
      <c r="D12" s="113">
        <v>0</v>
      </c>
      <c r="E12" s="113">
        <v>0</v>
      </c>
      <c r="F12" s="113">
        <v>13806000</v>
      </c>
      <c r="G12" s="113">
        <v>0</v>
      </c>
      <c r="H12" s="113">
        <v>15340000</v>
      </c>
      <c r="I12" s="113">
        <v>17121000</v>
      </c>
      <c r="J12" s="113">
        <v>0</v>
      </c>
      <c r="K12" s="113">
        <v>0</v>
      </c>
      <c r="L12" s="113">
        <v>0</v>
      </c>
      <c r="M12" s="113">
        <v>0</v>
      </c>
      <c r="N12" s="111">
        <f t="shared" si="2"/>
        <v>46267000</v>
      </c>
      <c r="O12" s="48">
        <f>'1.sz.tábla '!C9</f>
        <v>46267000</v>
      </c>
      <c r="P12" s="48"/>
      <c r="Q12" s="48"/>
    </row>
    <row r="13" spans="1:17" x14ac:dyDescent="0.25">
      <c r="A13" s="368" t="s">
        <v>264</v>
      </c>
      <c r="B13" s="113">
        <v>0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1">
        <f t="shared" si="2"/>
        <v>0</v>
      </c>
      <c r="O13" s="48">
        <v>0</v>
      </c>
      <c r="P13" s="48"/>
      <c r="Q13" s="48"/>
    </row>
    <row r="14" spans="1:17" x14ac:dyDescent="0.25">
      <c r="A14" s="371" t="s">
        <v>265</v>
      </c>
      <c r="B14" s="115">
        <f t="shared" ref="B14:M14" si="4">SUM(B11:B13)</f>
        <v>0</v>
      </c>
      <c r="C14" s="115">
        <f t="shared" si="4"/>
        <v>5000000</v>
      </c>
      <c r="D14" s="115">
        <f t="shared" si="4"/>
        <v>0</v>
      </c>
      <c r="E14" s="115">
        <f t="shared" si="4"/>
        <v>0</v>
      </c>
      <c r="F14" s="115">
        <f t="shared" si="4"/>
        <v>13806000</v>
      </c>
      <c r="G14" s="115">
        <f t="shared" si="4"/>
        <v>0</v>
      </c>
      <c r="H14" s="115">
        <f t="shared" si="4"/>
        <v>19340000</v>
      </c>
      <c r="I14" s="115">
        <f t="shared" si="4"/>
        <v>17121000</v>
      </c>
      <c r="J14" s="115">
        <f t="shared" si="4"/>
        <v>0</v>
      </c>
      <c r="K14" s="115">
        <f t="shared" si="4"/>
        <v>0</v>
      </c>
      <c r="L14" s="115">
        <f t="shared" si="4"/>
        <v>0</v>
      </c>
      <c r="M14" s="115">
        <f t="shared" si="4"/>
        <v>0</v>
      </c>
      <c r="N14" s="111">
        <f t="shared" si="2"/>
        <v>55267000</v>
      </c>
      <c r="O14" s="117">
        <f>O11+O12</f>
        <v>55267000</v>
      </c>
      <c r="P14" s="48"/>
      <c r="Q14" s="48"/>
    </row>
    <row r="15" spans="1:17" s="110" customFormat="1" x14ac:dyDescent="0.25">
      <c r="A15" s="370" t="s">
        <v>10</v>
      </c>
      <c r="B15" s="118">
        <f t="shared" ref="B15:M15" si="5">SUM(B10,B14)</f>
        <v>2026721</v>
      </c>
      <c r="C15" s="118">
        <f t="shared" si="5"/>
        <v>7344221</v>
      </c>
      <c r="D15" s="118">
        <f t="shared" si="5"/>
        <v>5744221</v>
      </c>
      <c r="E15" s="118">
        <f t="shared" si="5"/>
        <v>3053721</v>
      </c>
      <c r="F15" s="118">
        <f t="shared" si="5"/>
        <v>20711906</v>
      </c>
      <c r="G15" s="118">
        <f t="shared" si="5"/>
        <v>2294221</v>
      </c>
      <c r="H15" s="118">
        <f t="shared" si="5"/>
        <v>25781221</v>
      </c>
      <c r="I15" s="118">
        <f t="shared" si="5"/>
        <v>32591221</v>
      </c>
      <c r="J15" s="118">
        <f t="shared" si="5"/>
        <v>4744221</v>
      </c>
      <c r="K15" s="118">
        <f t="shared" si="5"/>
        <v>2617221</v>
      </c>
      <c r="L15" s="118">
        <f t="shared" si="5"/>
        <v>2617221</v>
      </c>
      <c r="M15" s="118">
        <f t="shared" si="5"/>
        <v>3208728</v>
      </c>
      <c r="N15" s="111">
        <f t="shared" si="2"/>
        <v>112734844</v>
      </c>
      <c r="O15" s="116">
        <f>O10+O14</f>
        <v>112734844</v>
      </c>
      <c r="P15" s="48"/>
      <c r="Q15" s="48"/>
    </row>
    <row r="16" spans="1:17" ht="31.5" x14ac:dyDescent="0.25">
      <c r="A16" s="368" t="s">
        <v>266</v>
      </c>
      <c r="B16" s="113">
        <v>0</v>
      </c>
      <c r="C16" s="113">
        <v>0</v>
      </c>
      <c r="D16" s="113">
        <v>0</v>
      </c>
      <c r="E16" s="113">
        <v>0</v>
      </c>
      <c r="F16" s="113">
        <v>29524</v>
      </c>
      <c r="G16" s="113">
        <v>34447</v>
      </c>
      <c r="H16" s="113">
        <v>34447</v>
      </c>
      <c r="I16" s="113">
        <v>34447</v>
      </c>
      <c r="J16" s="113">
        <v>34447</v>
      </c>
      <c r="K16" s="113">
        <v>0</v>
      </c>
      <c r="L16" s="113">
        <v>0</v>
      </c>
      <c r="M16" s="113">
        <v>0</v>
      </c>
      <c r="N16" s="111">
        <f>SUM(B16:M16)</f>
        <v>167312</v>
      </c>
      <c r="O16" s="48">
        <f>'1.sz.tábla '!D14</f>
        <v>167312</v>
      </c>
      <c r="P16" s="48"/>
      <c r="Q16" s="48"/>
    </row>
    <row r="17" spans="1:17" x14ac:dyDescent="0.25">
      <c r="A17" s="368" t="s">
        <v>267</v>
      </c>
      <c r="B17" s="113">
        <v>36909901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1">
        <f t="shared" si="2"/>
        <v>36909901</v>
      </c>
      <c r="O17" s="48">
        <f>N17</f>
        <v>36909901</v>
      </c>
      <c r="P17" s="48"/>
      <c r="Q17" s="48"/>
    </row>
    <row r="18" spans="1:17" x14ac:dyDescent="0.25">
      <c r="A18" s="370" t="s">
        <v>13</v>
      </c>
      <c r="B18" s="53">
        <f>SUM(B15:B17)</f>
        <v>38936622</v>
      </c>
      <c r="C18" s="53">
        <f t="shared" ref="C18:M18" si="6">SUM(C15:C17)</f>
        <v>7344221</v>
      </c>
      <c r="D18" s="53">
        <f t="shared" si="6"/>
        <v>5744221</v>
      </c>
      <c r="E18" s="53">
        <f t="shared" si="6"/>
        <v>3053721</v>
      </c>
      <c r="F18" s="53">
        <f t="shared" si="6"/>
        <v>20741430</v>
      </c>
      <c r="G18" s="53">
        <f t="shared" si="6"/>
        <v>2328668</v>
      </c>
      <c r="H18" s="53">
        <f t="shared" si="6"/>
        <v>25815668</v>
      </c>
      <c r="I18" s="53">
        <f t="shared" si="6"/>
        <v>32625668</v>
      </c>
      <c r="J18" s="53">
        <f t="shared" si="6"/>
        <v>4778668</v>
      </c>
      <c r="K18" s="53">
        <f t="shared" si="6"/>
        <v>2617221</v>
      </c>
      <c r="L18" s="53">
        <f t="shared" si="6"/>
        <v>2617221</v>
      </c>
      <c r="M18" s="53">
        <f t="shared" si="6"/>
        <v>3208728</v>
      </c>
      <c r="N18" s="53">
        <f>SUM(N15:N17)</f>
        <v>149812057</v>
      </c>
      <c r="O18" s="116">
        <f>O15+O16+O17</f>
        <v>149812057</v>
      </c>
      <c r="P18" s="48"/>
      <c r="Q18" s="48"/>
    </row>
    <row r="19" spans="1:17" x14ac:dyDescent="0.25">
      <c r="A19" s="368" t="s">
        <v>268</v>
      </c>
      <c r="B19" s="113">
        <v>809435</v>
      </c>
      <c r="C19" s="113">
        <v>809435</v>
      </c>
      <c r="D19" s="113">
        <v>809435</v>
      </c>
      <c r="E19" s="113">
        <v>809435</v>
      </c>
      <c r="F19" s="113">
        <f>809435+100000</f>
        <v>909435</v>
      </c>
      <c r="G19" s="113">
        <f>809435+230000</f>
        <v>1039435</v>
      </c>
      <c r="H19" s="113">
        <f>809435+230000</f>
        <v>1039435</v>
      </c>
      <c r="I19" s="113">
        <f>809435+300000</f>
        <v>1109435</v>
      </c>
      <c r="J19" s="113">
        <v>809435</v>
      </c>
      <c r="K19" s="113">
        <v>809435</v>
      </c>
      <c r="L19" s="113">
        <v>809435</v>
      </c>
      <c r="M19" s="113">
        <f>1275500+809435+2+157713</f>
        <v>2242650</v>
      </c>
      <c r="N19" s="118">
        <f>SUM(B19:M19)</f>
        <v>12006435</v>
      </c>
      <c r="O19" s="119">
        <f>'3.sz.tábla '!C6</f>
        <v>12006435</v>
      </c>
      <c r="P19" s="48"/>
      <c r="Q19" s="48"/>
    </row>
    <row r="20" spans="1:17" x14ac:dyDescent="0.25">
      <c r="A20" s="368" t="s">
        <v>269</v>
      </c>
      <c r="B20" s="113">
        <v>148075</v>
      </c>
      <c r="C20" s="113">
        <v>148075</v>
      </c>
      <c r="D20" s="113">
        <v>148075</v>
      </c>
      <c r="E20" s="113">
        <v>148075</v>
      </c>
      <c r="F20" s="113">
        <v>148075</v>
      </c>
      <c r="G20" s="113">
        <v>148075</v>
      </c>
      <c r="H20" s="113">
        <f>148075+50000</f>
        <v>198075</v>
      </c>
      <c r="I20" s="113">
        <f>148075+50000</f>
        <v>198075</v>
      </c>
      <c r="J20" s="113">
        <f>148075+50000</f>
        <v>198075</v>
      </c>
      <c r="K20" s="113">
        <v>148075</v>
      </c>
      <c r="L20" s="113">
        <v>148075</v>
      </c>
      <c r="M20" s="113">
        <f>223212+148075-4+19049</f>
        <v>390332</v>
      </c>
      <c r="N20" s="118">
        <f t="shared" ref="N20:N32" si="7">SUM(B20:M20)</f>
        <v>2169157</v>
      </c>
      <c r="O20" s="119">
        <f>'3.sz.tábla '!C9</f>
        <v>2169157</v>
      </c>
      <c r="P20" s="48"/>
      <c r="Q20" s="48"/>
    </row>
    <row r="21" spans="1:17" x14ac:dyDescent="0.25">
      <c r="A21" s="368" t="s">
        <v>270</v>
      </c>
      <c r="B21" s="113">
        <v>400000</v>
      </c>
      <c r="C21" s="113">
        <v>450000</v>
      </c>
      <c r="D21" s="113">
        <v>1000000</v>
      </c>
      <c r="E21" s="113">
        <v>2170000</v>
      </c>
      <c r="F21" s="113">
        <f>800000+3728000</f>
        <v>4528000</v>
      </c>
      <c r="G21" s="113">
        <v>900000</v>
      </c>
      <c r="H21" s="113">
        <f>500000+4142000</f>
        <v>4642000</v>
      </c>
      <c r="I21" s="113">
        <f>2950000+4623000</f>
        <v>7573000</v>
      </c>
      <c r="J21" s="113">
        <v>2000000</v>
      </c>
      <c r="K21" s="113">
        <v>3300000</v>
      </c>
      <c r="L21" s="113">
        <v>1011667</v>
      </c>
      <c r="M21" s="113">
        <v>5000000</v>
      </c>
      <c r="N21" s="118">
        <f t="shared" si="7"/>
        <v>32974667</v>
      </c>
      <c r="O21" s="119">
        <f>'3.sz.tábla '!D12</f>
        <v>0</v>
      </c>
      <c r="P21" s="48"/>
      <c r="Q21" s="48"/>
    </row>
    <row r="22" spans="1:17" x14ac:dyDescent="0.25">
      <c r="A22" s="368" t="s">
        <v>271</v>
      </c>
      <c r="B22" s="113">
        <v>0</v>
      </c>
      <c r="C22" s="113">
        <v>140000</v>
      </c>
      <c r="D22" s="113">
        <v>100000</v>
      </c>
      <c r="E22" s="113">
        <v>0</v>
      </c>
      <c r="F22" s="113">
        <v>50000</v>
      </c>
      <c r="G22" s="113">
        <v>70000</v>
      </c>
      <c r="H22" s="113">
        <v>100000</v>
      </c>
      <c r="I22" s="113">
        <v>100000</v>
      </c>
      <c r="J22" s="113">
        <v>100000</v>
      </c>
      <c r="K22" s="113">
        <v>136000</v>
      </c>
      <c r="L22" s="113">
        <v>100000</v>
      </c>
      <c r="M22" s="113">
        <v>1564000</v>
      </c>
      <c r="N22" s="118">
        <f t="shared" si="7"/>
        <v>2460000</v>
      </c>
      <c r="O22" s="119">
        <f>'3.sz.tábla '!D32</f>
        <v>0</v>
      </c>
      <c r="P22" s="48"/>
      <c r="Q22" s="48"/>
    </row>
    <row r="23" spans="1:17" x14ac:dyDescent="0.25">
      <c r="A23" s="368" t="s">
        <v>272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8">
        <f t="shared" si="7"/>
        <v>0</v>
      </c>
      <c r="O23" s="119">
        <f>'4.sz.tábla'!D9</f>
        <v>0</v>
      </c>
      <c r="P23" s="48"/>
      <c r="Q23" s="48"/>
    </row>
    <row r="24" spans="1:17" x14ac:dyDescent="0.25">
      <c r="A24" s="368" t="s">
        <v>273</v>
      </c>
      <c r="B24" s="113">
        <v>0</v>
      </c>
      <c r="C24" s="113">
        <v>0</v>
      </c>
      <c r="D24" s="113">
        <f>1026708+1740341</f>
        <v>2767049</v>
      </c>
      <c r="E24" s="113">
        <v>922350</v>
      </c>
      <c r="F24" s="113">
        <f>922350+178958</f>
        <v>1101308</v>
      </c>
      <c r="G24" s="113">
        <f>922350+450000</f>
        <v>1372350</v>
      </c>
      <c r="H24" s="113">
        <v>922350</v>
      </c>
      <c r="I24" s="113">
        <v>922350</v>
      </c>
      <c r="J24" s="113">
        <v>922350</v>
      </c>
      <c r="K24" s="113">
        <v>922350</v>
      </c>
      <c r="L24" s="113">
        <v>922350</v>
      </c>
      <c r="M24" s="113">
        <f>922350-3</f>
        <v>922347</v>
      </c>
      <c r="N24" s="118">
        <f>SUM(B24:M24)</f>
        <v>11697154</v>
      </c>
      <c r="O24" s="119">
        <f>'4.sz.tábla'!C4</f>
        <v>11697154</v>
      </c>
      <c r="P24" s="48"/>
      <c r="Q24" s="48"/>
    </row>
    <row r="25" spans="1:17" x14ac:dyDescent="0.25">
      <c r="A25" s="368" t="s">
        <v>16</v>
      </c>
      <c r="B25" s="113"/>
      <c r="C25" s="113"/>
      <c r="D25" s="113"/>
      <c r="E25" s="113"/>
      <c r="F25" s="113">
        <v>5403245</v>
      </c>
      <c r="G25" s="113"/>
      <c r="H25" s="113"/>
      <c r="I25" s="113"/>
      <c r="J25" s="113"/>
      <c r="K25" s="113"/>
      <c r="L25" s="113"/>
      <c r="M25" s="113">
        <v>43422804</v>
      </c>
      <c r="N25" s="118">
        <f t="shared" si="7"/>
        <v>48826049</v>
      </c>
      <c r="O25" s="119">
        <f>'1.sz.tábla '!C26</f>
        <v>48826049</v>
      </c>
      <c r="P25" s="48"/>
      <c r="Q25" s="48"/>
    </row>
    <row r="26" spans="1:17" x14ac:dyDescent="0.25">
      <c r="A26" s="371" t="s">
        <v>274</v>
      </c>
      <c r="B26" s="115">
        <f>SUM(B19:B25)</f>
        <v>1357510</v>
      </c>
      <c r="C26" s="115">
        <f t="shared" ref="C26:M26" si="8">SUM(C19:C25)</f>
        <v>1547510</v>
      </c>
      <c r="D26" s="115">
        <f t="shared" si="8"/>
        <v>4824559</v>
      </c>
      <c r="E26" s="115">
        <f t="shared" si="8"/>
        <v>4049860</v>
      </c>
      <c r="F26" s="115">
        <f t="shared" si="8"/>
        <v>12140063</v>
      </c>
      <c r="G26" s="115">
        <f t="shared" si="8"/>
        <v>3529860</v>
      </c>
      <c r="H26" s="115">
        <f t="shared" si="8"/>
        <v>6901860</v>
      </c>
      <c r="I26" s="115">
        <f t="shared" si="8"/>
        <v>9902860</v>
      </c>
      <c r="J26" s="115">
        <f t="shared" si="8"/>
        <v>4029860</v>
      </c>
      <c r="K26" s="115">
        <f t="shared" si="8"/>
        <v>5315860</v>
      </c>
      <c r="L26" s="115">
        <f t="shared" si="8"/>
        <v>2991527</v>
      </c>
      <c r="M26" s="115">
        <f t="shared" si="8"/>
        <v>53542133</v>
      </c>
      <c r="N26" s="118">
        <f>SUM(B26:M26)</f>
        <v>110133462</v>
      </c>
      <c r="O26" s="116">
        <f>SUM(O19:O25)</f>
        <v>74698795</v>
      </c>
      <c r="P26" s="48"/>
      <c r="Q26" s="48"/>
    </row>
    <row r="27" spans="1:17" x14ac:dyDescent="0.25">
      <c r="A27" s="368" t="s">
        <v>87</v>
      </c>
      <c r="B27" s="113">
        <v>0</v>
      </c>
      <c r="C27" s="113">
        <v>14247660</v>
      </c>
      <c r="D27" s="113">
        <v>3291300</v>
      </c>
      <c r="E27" s="113">
        <v>1524000</v>
      </c>
      <c r="F27" s="113">
        <v>603250</v>
      </c>
      <c r="G27" s="113">
        <f>243770+508000</f>
        <v>751770</v>
      </c>
      <c r="H27" s="113">
        <v>4962906</v>
      </c>
      <c r="I27" s="113">
        <v>257000</v>
      </c>
      <c r="J27" s="113">
        <v>0</v>
      </c>
      <c r="K27" s="113">
        <v>270000</v>
      </c>
      <c r="L27" s="113">
        <v>250000</v>
      </c>
      <c r="M27" s="113">
        <v>250000</v>
      </c>
      <c r="N27" s="118">
        <f>SUM(B27:M27)</f>
        <v>26407886</v>
      </c>
      <c r="O27" s="119">
        <f>'5. sz. tábla'!D3</f>
        <v>508000</v>
      </c>
      <c r="P27" s="48"/>
      <c r="Q27" s="48"/>
    </row>
    <row r="28" spans="1:17" x14ac:dyDescent="0.25">
      <c r="A28" s="368" t="s">
        <v>88</v>
      </c>
      <c r="B28" s="113">
        <v>0</v>
      </c>
      <c r="C28" s="113">
        <v>3172211</v>
      </c>
      <c r="D28" s="113">
        <v>0</v>
      </c>
      <c r="E28" s="113">
        <v>0</v>
      </c>
      <c r="F28" s="113">
        <v>9000000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  <c r="L28" s="113">
        <v>0</v>
      </c>
      <c r="M28" s="113">
        <v>154</v>
      </c>
      <c r="N28" s="118">
        <f t="shared" si="7"/>
        <v>12172365</v>
      </c>
      <c r="O28" s="119">
        <f>'5. sz. tábla'!D19</f>
        <v>0</v>
      </c>
      <c r="P28" s="48"/>
      <c r="Q28" s="48"/>
    </row>
    <row r="29" spans="1:17" x14ac:dyDescent="0.25">
      <c r="A29" s="368" t="s">
        <v>117</v>
      </c>
      <c r="B29" s="113">
        <v>0</v>
      </c>
      <c r="C29" s="113">
        <v>0</v>
      </c>
      <c r="D29" s="113">
        <v>8469</v>
      </c>
      <c r="E29" s="113">
        <v>2822</v>
      </c>
      <c r="F29" s="113">
        <v>2823</v>
      </c>
      <c r="G29" s="113">
        <v>2822</v>
      </c>
      <c r="H29" s="113">
        <v>2823</v>
      </c>
      <c r="I29" s="113">
        <v>2822</v>
      </c>
      <c r="J29" s="113">
        <v>2823</v>
      </c>
      <c r="K29" s="113">
        <v>2822</v>
      </c>
      <c r="L29" s="113">
        <v>2823</v>
      </c>
      <c r="M29" s="113">
        <v>2822</v>
      </c>
      <c r="N29" s="118">
        <f t="shared" si="7"/>
        <v>33871</v>
      </c>
      <c r="O29" s="119">
        <f>'1.sz.tábla '!D23</f>
        <v>0</v>
      </c>
      <c r="P29" s="48"/>
      <c r="Q29" s="48"/>
    </row>
    <row r="30" spans="1:17" x14ac:dyDescent="0.25">
      <c r="A30" s="371" t="s">
        <v>275</v>
      </c>
      <c r="B30" s="115">
        <f>B27+B28+B29</f>
        <v>0</v>
      </c>
      <c r="C30" s="115">
        <f t="shared" ref="C30:L30" si="9">SUM(C27:C29)</f>
        <v>17419871</v>
      </c>
      <c r="D30" s="115">
        <f t="shared" si="9"/>
        <v>3299769</v>
      </c>
      <c r="E30" s="115">
        <f t="shared" si="9"/>
        <v>1526822</v>
      </c>
      <c r="F30" s="115">
        <f t="shared" si="9"/>
        <v>9606073</v>
      </c>
      <c r="G30" s="115">
        <f t="shared" si="9"/>
        <v>754592</v>
      </c>
      <c r="H30" s="115">
        <f t="shared" si="9"/>
        <v>4965729</v>
      </c>
      <c r="I30" s="115">
        <f t="shared" si="9"/>
        <v>259822</v>
      </c>
      <c r="J30" s="115">
        <f t="shared" si="9"/>
        <v>2823</v>
      </c>
      <c r="K30" s="115">
        <f t="shared" si="9"/>
        <v>272822</v>
      </c>
      <c r="L30" s="115">
        <f t="shared" si="9"/>
        <v>252823</v>
      </c>
      <c r="M30" s="115">
        <f>SUM(M27:M29)</f>
        <v>252976</v>
      </c>
      <c r="N30" s="118">
        <f>SUM(B30:M30)</f>
        <v>38614122</v>
      </c>
      <c r="O30" s="116">
        <f>SUM(O27:O29)</f>
        <v>508000</v>
      </c>
      <c r="P30" s="48"/>
      <c r="Q30" s="48"/>
    </row>
    <row r="31" spans="1:17" x14ac:dyDescent="0.25">
      <c r="A31" s="370" t="s">
        <v>19</v>
      </c>
      <c r="B31" s="118">
        <f>SUM(B30,B26)</f>
        <v>1357510</v>
      </c>
      <c r="C31" s="118">
        <f t="shared" ref="C31:M31" si="10">SUM(C30,C26)</f>
        <v>18967381</v>
      </c>
      <c r="D31" s="118">
        <f t="shared" si="10"/>
        <v>8124328</v>
      </c>
      <c r="E31" s="118">
        <f t="shared" si="10"/>
        <v>5576682</v>
      </c>
      <c r="F31" s="118">
        <f t="shared" si="10"/>
        <v>21746136</v>
      </c>
      <c r="G31" s="118">
        <f t="shared" si="10"/>
        <v>4284452</v>
      </c>
      <c r="H31" s="118">
        <f t="shared" si="10"/>
        <v>11867589</v>
      </c>
      <c r="I31" s="118">
        <f t="shared" si="10"/>
        <v>10162682</v>
      </c>
      <c r="J31" s="118">
        <f t="shared" si="10"/>
        <v>4032683</v>
      </c>
      <c r="K31" s="118">
        <f t="shared" si="10"/>
        <v>5588682</v>
      </c>
      <c r="L31" s="118">
        <f t="shared" si="10"/>
        <v>3244350</v>
      </c>
      <c r="M31" s="118">
        <f t="shared" si="10"/>
        <v>53795109</v>
      </c>
      <c r="N31" s="118">
        <f>SUM(B31:M31)</f>
        <v>148747584</v>
      </c>
      <c r="O31" s="116">
        <f>O26+O30</f>
        <v>75206795</v>
      </c>
      <c r="P31" s="48"/>
      <c r="Q31" s="48"/>
    </row>
    <row r="32" spans="1:17" ht="31.5" x14ac:dyDescent="0.25">
      <c r="A32" s="370" t="s">
        <v>276</v>
      </c>
      <c r="B32" s="118">
        <v>897161</v>
      </c>
      <c r="C32" s="118">
        <v>0</v>
      </c>
      <c r="D32" s="118">
        <v>0</v>
      </c>
      <c r="E32" s="118">
        <v>0</v>
      </c>
      <c r="F32" s="118">
        <v>29524</v>
      </c>
      <c r="G32" s="118">
        <v>34447</v>
      </c>
      <c r="H32" s="118">
        <v>34447</v>
      </c>
      <c r="I32" s="118">
        <v>34447</v>
      </c>
      <c r="J32" s="118">
        <v>34447</v>
      </c>
      <c r="K32" s="118">
        <v>0</v>
      </c>
      <c r="L32" s="118">
        <v>0</v>
      </c>
      <c r="M32" s="118">
        <v>0</v>
      </c>
      <c r="N32" s="118">
        <f t="shared" si="7"/>
        <v>1064473</v>
      </c>
      <c r="O32" s="119">
        <f>'5. sz. tábla'!C29</f>
        <v>1064473</v>
      </c>
      <c r="P32" s="48"/>
      <c r="Q32" s="48"/>
    </row>
    <row r="33" spans="1:17" x14ac:dyDescent="0.25">
      <c r="A33" s="370" t="s">
        <v>22</v>
      </c>
      <c r="B33" s="118">
        <f>SUM(B31:B32)</f>
        <v>2254671</v>
      </c>
      <c r="C33" s="118">
        <f t="shared" ref="C33:M33" si="11">SUM(C31:C32)</f>
        <v>18967381</v>
      </c>
      <c r="D33" s="118">
        <f t="shared" si="11"/>
        <v>8124328</v>
      </c>
      <c r="E33" s="118">
        <f t="shared" si="11"/>
        <v>5576682</v>
      </c>
      <c r="F33" s="118">
        <f t="shared" si="11"/>
        <v>21775660</v>
      </c>
      <c r="G33" s="118">
        <f t="shared" si="11"/>
        <v>4318899</v>
      </c>
      <c r="H33" s="118">
        <f t="shared" si="11"/>
        <v>11902036</v>
      </c>
      <c r="I33" s="118">
        <f t="shared" si="11"/>
        <v>10197129</v>
      </c>
      <c r="J33" s="118">
        <f t="shared" si="11"/>
        <v>4067130</v>
      </c>
      <c r="K33" s="118">
        <f t="shared" si="11"/>
        <v>5588682</v>
      </c>
      <c r="L33" s="118">
        <f t="shared" si="11"/>
        <v>3244350</v>
      </c>
      <c r="M33" s="118">
        <f t="shared" si="11"/>
        <v>53795109</v>
      </c>
      <c r="N33" s="118">
        <f>SUM(B33:M33)</f>
        <v>149812057</v>
      </c>
      <c r="O33" s="116">
        <f>O31+O32</f>
        <v>76271268</v>
      </c>
      <c r="P33" s="48"/>
      <c r="Q33" s="48"/>
    </row>
    <row r="34" spans="1:17" x14ac:dyDescent="0.25">
      <c r="A34" s="370" t="s">
        <v>277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>
        <f>SUM(B34:M34)</f>
        <v>0</v>
      </c>
    </row>
    <row r="35" spans="1:17" x14ac:dyDescent="0.25">
      <c r="A35" s="370" t="s">
        <v>278</v>
      </c>
      <c r="B35" s="118">
        <f>B5+B15+B16-B33</f>
        <v>38917466</v>
      </c>
      <c r="C35" s="118">
        <f t="shared" ref="C35:L35" si="12">C5+C15+C16-C33</f>
        <v>27294306</v>
      </c>
      <c r="D35" s="118">
        <f t="shared" si="12"/>
        <v>24914199</v>
      </c>
      <c r="E35" s="118">
        <f t="shared" si="12"/>
        <v>22391238</v>
      </c>
      <c r="F35" s="118">
        <f t="shared" si="12"/>
        <v>21357008</v>
      </c>
      <c r="G35" s="118">
        <f t="shared" si="12"/>
        <v>19366777</v>
      </c>
      <c r="H35" s="118">
        <f t="shared" si="12"/>
        <v>33280409</v>
      </c>
      <c r="I35" s="118">
        <f t="shared" si="12"/>
        <v>55708948</v>
      </c>
      <c r="J35" s="118">
        <f t="shared" si="12"/>
        <v>56420486</v>
      </c>
      <c r="K35" s="118">
        <f t="shared" si="12"/>
        <v>53449025</v>
      </c>
      <c r="L35" s="118">
        <f t="shared" si="12"/>
        <v>52821896</v>
      </c>
      <c r="M35" s="118">
        <f>M5+M15+M16-M33+M34</f>
        <v>2235515</v>
      </c>
      <c r="N35" s="118">
        <f>+N5+N15+N16-N33+N34</f>
        <v>2235515</v>
      </c>
      <c r="O35" s="48">
        <f>O18-O33</f>
        <v>73540789</v>
      </c>
    </row>
    <row r="37" spans="1:17" x14ac:dyDescent="0.25">
      <c r="N37" s="116"/>
    </row>
  </sheetData>
  <mergeCells count="2">
    <mergeCell ref="M1:N1"/>
    <mergeCell ref="A2:N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
Az önkormányzat 2020. évi költségvetéséről szóló 3/2020. (II. 11.)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9. sz. tábla</vt:lpstr>
      <vt:lpstr>10. sz. tábla</vt:lpstr>
      <vt:lpstr>11. sz. tábla</vt:lpstr>
      <vt:lpstr>12. sz. tábla</vt:lpstr>
      <vt:lpstr>13. sz. tábla</vt:lpstr>
      <vt:lpstr>14. sz. tábla</vt:lpstr>
      <vt:lpstr>'2.sz.tábla'!Nyomtatási_cím</vt:lpstr>
      <vt:lpstr>'1.sz.tábla '!Nyomtatási_terület</vt:lpstr>
      <vt:lpstr>'10. sz. tábla'!Nyomtatási_terület</vt:lpstr>
      <vt:lpstr>'12. sz. tábla'!Nyomtatási_terület</vt:lpstr>
      <vt:lpstr>'14. sz. tábla'!Nyomtatási_terület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  <vt:lpstr>'9.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Laczka Mária</cp:lastModifiedBy>
  <cp:lastPrinted>2020-07-06T13:45:53Z</cp:lastPrinted>
  <dcterms:created xsi:type="dcterms:W3CDTF">2014-05-27T12:51:39Z</dcterms:created>
  <dcterms:modified xsi:type="dcterms:W3CDTF">2020-07-07T08:07:13Z</dcterms:modified>
</cp:coreProperties>
</file>