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9440" windowHeight="4305" tabRatio="795" activeTab="8"/>
  </bookViews>
  <sheets>
    <sheet name="1.sz. mell." sheetId="1" r:id="rId1"/>
    <sheet name="1a. melléklet" sheetId="2" r:id="rId2"/>
    <sheet name="1b.sz. mell." sheetId="3" r:id="rId3"/>
    <sheet name="1c.sz. mell." sheetId="4" r:id="rId4"/>
    <sheet name="2.sz. mell. " sheetId="5" r:id="rId5"/>
    <sheet name="3. sz. mell. " sheetId="6" r:id="rId6"/>
    <sheet name="3.a.sz. mell." sheetId="7" r:id="rId7"/>
    <sheet name="4.sz. mell." sheetId="8" r:id="rId8"/>
    <sheet name="5.sz. mell." sheetId="9" r:id="rId9"/>
    <sheet name="6.sz. mell." sheetId="10" r:id="rId10"/>
    <sheet name="7. sz. mell." sheetId="11" r:id="rId11"/>
    <sheet name="8. sz. mell." sheetId="12" r:id="rId12"/>
    <sheet name="9.sz.mell." sheetId="13" r:id="rId13"/>
  </sheets>
  <definedNames>
    <definedName name="_xlnm.Print_Area" localSheetId="0">'1.sz. mell.'!$A$1:$M$112</definedName>
    <definedName name="_xlnm.Print_Area" localSheetId="1">'1a. melléklet'!$A$1:$G$56</definedName>
    <definedName name="_xlnm.Print_Area" localSheetId="2">'1b.sz. mell.'!$A$1:$I$24</definedName>
    <definedName name="_xlnm.Print_Area" localSheetId="3">'1c.sz. mell.'!$A$1:$T$34</definedName>
    <definedName name="_xlnm.Print_Area" localSheetId="4">'2.sz. mell. '!$A$1:$Y$49</definedName>
    <definedName name="_xlnm.Print_Area" localSheetId="5">'3. sz. mell. '!$A$1:$P$287</definedName>
    <definedName name="_xlnm.Print_Area" localSheetId="8">'5.sz. mell.'!$A$1:$R$121</definedName>
    <definedName name="_xlnm.Print_Area" localSheetId="9">'6.sz. mell.'!$A$1:$R$33</definedName>
    <definedName name="_xlnm.Print_Area" localSheetId="11">'8. sz. mell.'!$A$1:$J$23</definedName>
    <definedName name="_xlnm.Print_Area" localSheetId="12">'9.sz.mell.'!$A$1:$L$12</definedName>
  </definedNames>
  <calcPr fullCalcOnLoad="1"/>
</workbook>
</file>

<file path=xl/sharedStrings.xml><?xml version="1.0" encoding="utf-8"?>
<sst xmlns="http://schemas.openxmlformats.org/spreadsheetml/2006/main" count="1683" uniqueCount="876">
  <si>
    <t>76.</t>
  </si>
  <si>
    <t>77.</t>
  </si>
  <si>
    <t>78.</t>
  </si>
  <si>
    <t>79.</t>
  </si>
  <si>
    <t>80.</t>
  </si>
  <si>
    <t>81.</t>
  </si>
  <si>
    <t>82.</t>
  </si>
  <si>
    <t>83.</t>
  </si>
  <si>
    <t>Közművelődési érdekeltségnövelő támogatás önereje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</si>
  <si>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</si>
  <si>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</si>
  <si>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</si>
  <si>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</si>
  <si>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</si>
  <si>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</si>
  <si>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</si>
  <si>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</si>
  <si>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</si>
  <si>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</si>
  <si>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</si>
  <si>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</si>
  <si>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</si>
  <si>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</si>
  <si>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</si>
  <si>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</si>
  <si>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Csapadékvíz elvezetés tervezés</t>
  </si>
  <si>
    <t>100.</t>
  </si>
  <si>
    <t>101.</t>
  </si>
  <si>
    <t>Projektelőkészítés költségei</t>
  </si>
  <si>
    <t>102.</t>
  </si>
  <si>
    <t>mód,</t>
  </si>
  <si>
    <t>Idegenforgalmi adó</t>
  </si>
  <si>
    <t>Finanszírozási kiadások (K9)</t>
  </si>
  <si>
    <t>2015. évi bérkompenzáció</t>
  </si>
  <si>
    <t>Óvodáztatási támogatás</t>
  </si>
  <si>
    <t>103.</t>
  </si>
  <si>
    <t>Ady Endre u. 2424/1 hrsz.-ú ingatlan megvásárlása</t>
  </si>
  <si>
    <t>104.</t>
  </si>
  <si>
    <t>mód. (10.500 eFt 2016-ra húzódik át)</t>
  </si>
  <si>
    <t>105.</t>
  </si>
  <si>
    <t>Kisméretű műfüves pálya építése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</si>
  <si>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</si>
  <si>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</si>
  <si>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</si>
  <si>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</si>
  <si>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</si>
  <si>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</si>
  <si>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</si>
  <si>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</si>
  <si>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</si>
  <si>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</si>
  <si>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Fejlesztések tartaléka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</si>
  <si>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</si>
  <si>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</si>
  <si>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</si>
  <si>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</si>
  <si>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</si>
  <si>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</si>
  <si>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</si>
  <si>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</si>
  <si>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</si>
  <si>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</si>
  <si>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</si>
  <si>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</si>
  <si>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</si>
  <si>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</si>
  <si>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</si>
  <si>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</si>
  <si>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</si>
  <si>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</si>
  <si>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</si>
  <si>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</si>
  <si>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</si>
  <si>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</si>
  <si>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</si>
  <si>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</si>
  <si>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</si>
  <si>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</si>
  <si>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</si>
  <si>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</si>
  <si>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</si>
  <si>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</si>
  <si>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</si>
  <si>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Egyesített Egészségügyi és Szociális Intézmény (önállóan működő költségvetési szerv)</t>
  </si>
  <si>
    <t>147.</t>
  </si>
  <si>
    <t>148.</t>
  </si>
  <si>
    <t>149.</t>
  </si>
  <si>
    <t>Sándorfalvi Kulturális Központ (önállóan működő költségvetési szerv)</t>
  </si>
  <si>
    <t>150.</t>
  </si>
  <si>
    <t>151.</t>
  </si>
  <si>
    <t>152.</t>
  </si>
  <si>
    <t>153.</t>
  </si>
  <si>
    <t>154.</t>
  </si>
  <si>
    <t>155.</t>
  </si>
  <si>
    <t>156.</t>
  </si>
  <si>
    <t>157.</t>
  </si>
  <si>
    <t>Dél-Alföldi Regionális Környezetvédelmi Társulás (önállóan működő költségvetési szerv)</t>
  </si>
  <si>
    <t>158.</t>
  </si>
  <si>
    <t>159.</t>
  </si>
  <si>
    <t>160.</t>
  </si>
  <si>
    <t>Sándorfalva-Szatymaz Szennyvíz Beruházó Társulás (önállóan működő költségvetési szerv)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</si>
  <si>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</si>
  <si>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</si>
  <si>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</si>
  <si>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</si>
  <si>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</si>
  <si>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</si>
  <si>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</si>
  <si>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</si>
  <si>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</si>
  <si>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</si>
  <si>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</si>
  <si>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</si>
  <si>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</si>
  <si>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</si>
  <si>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</si>
  <si>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</si>
  <si>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</si>
  <si>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</si>
  <si>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</si>
  <si>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</si>
  <si>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</si>
  <si>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</si>
  <si>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</si>
  <si>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</si>
  <si>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</si>
  <si>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</si>
  <si>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</si>
  <si>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</si>
  <si>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</si>
  <si>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</si>
  <si>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</si>
  <si>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</si>
  <si>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</si>
  <si>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</si>
  <si>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</si>
  <si>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</si>
  <si>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</si>
  <si>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</si>
  <si>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</si>
  <si>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</si>
  <si>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</si>
  <si>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</si>
  <si>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</si>
  <si>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</si>
  <si>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</si>
  <si>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</si>
  <si>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</si>
  <si>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</si>
  <si>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</si>
  <si>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</si>
  <si>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</si>
  <si>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</si>
  <si>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</si>
  <si>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</si>
  <si>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</si>
  <si>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</si>
  <si>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</si>
  <si>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</si>
  <si>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</si>
  <si>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</si>
  <si>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</si>
  <si>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</si>
  <si>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</si>
  <si>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</si>
  <si>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</si>
  <si>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</si>
  <si>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</si>
  <si>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</si>
  <si>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</si>
  <si>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</si>
  <si>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</si>
  <si>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</si>
  <si>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</si>
  <si>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</si>
  <si>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</si>
  <si>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</si>
  <si>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</si>
  <si>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</si>
  <si>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</si>
  <si>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</si>
  <si>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</si>
  <si>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</si>
  <si>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</si>
  <si>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</si>
  <si>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</si>
  <si>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</si>
  <si>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</si>
  <si>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</si>
  <si>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</si>
  <si>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</si>
  <si>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</si>
  <si>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</si>
  <si>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</si>
  <si>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</si>
  <si>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</si>
  <si>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</si>
  <si>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</si>
  <si>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C/II/1     Forintpénztár</t>
  </si>
  <si>
    <t>C/III/1    Kincstáron kívüli forintszámlák</t>
  </si>
  <si>
    <t>C/II        Pénztárak, csekkek, betétkönyvek (=C/II/1+C/II/2+C/II/3)</t>
  </si>
  <si>
    <t>C/III        Forintszámlák (=C/III/1+C/III/2)</t>
  </si>
  <si>
    <t>D/II/4d- ebből: költségvetési évet követően esedékes követelések kiszámlázott  általános forgalmi adóra</t>
  </si>
  <si>
    <t>D/III/1 Adott előlegek (=D/III/1a+…+D/III/1f)</t>
  </si>
  <si>
    <t>D/III/1e- ebből: foglalkoztatottaknak adott előlegek</t>
  </si>
  <si>
    <t>H/III/8     Letétre, megőrzésre, fedezetkezelésre átvett pénzeszközök, biztosítékok</t>
  </si>
  <si>
    <t>D/I/4c- ebből: költségvetési évben esedékes követelések ellátási díjakra</t>
  </si>
  <si>
    <t>D/II/4e- ebből: költségvetési évet követően esedékes követelések általános forgalmi adó visszatérítésre</t>
  </si>
  <si>
    <t>D/I/4a- ebből: költségvetési évben esedékes követelések készletértékesítés ellenértéke, szolgáltatások ellenértéke, közvetített szolgáltatások ellenértéke</t>
  </si>
  <si>
    <t>D/I/4d- ebből: költségvetési évben esedékes követelések kiszámlázott általános forgalmi adóra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</si>
  <si>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</si>
  <si>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</si>
  <si>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</si>
  <si>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</si>
  <si>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</si>
  <si>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</si>
  <si>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</si>
  <si>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</si>
  <si>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VI        Értékcsökkenési leírás</t>
  </si>
  <si>
    <t>VII        Egyéb ráfordítások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</si>
  <si>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</si>
  <si>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</si>
  <si>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</si>
  <si>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</si>
  <si>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Önk.</t>
  </si>
  <si>
    <t>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</si>
  <si>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</si>
  <si>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</si>
  <si>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</si>
  <si>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</si>
  <si>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</si>
  <si>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</si>
  <si>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</si>
  <si>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</si>
  <si>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</si>
  <si>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</si>
  <si>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</si>
  <si>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</si>
  <si>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</si>
  <si>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</si>
  <si>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</si>
  <si>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</si>
  <si>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</si>
  <si>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</si>
  <si>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</si>
  <si>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Sándorfalva Város Önkormányzata bevételeinek és kiadásainak alakulása</t>
  </si>
  <si>
    <t>Bevételek</t>
  </si>
  <si>
    <t>e Ft-ban</t>
  </si>
  <si>
    <t>Megnevezés</t>
  </si>
  <si>
    <t>Kölségvetési szervek bevételei</t>
  </si>
  <si>
    <t>DARKT</t>
  </si>
  <si>
    <t>Szennyvíz társulás</t>
  </si>
  <si>
    <t>Összes bevétel</t>
  </si>
  <si>
    <t>Kiadások</t>
  </si>
  <si>
    <t>Kölségvetési szervek kiadásai</t>
  </si>
  <si>
    <t>Összes kiadás</t>
  </si>
  <si>
    <t>Ssz.</t>
  </si>
  <si>
    <t>Előirányzat</t>
  </si>
  <si>
    <t>Lakott külterület</t>
  </si>
  <si>
    <t>Szociális étkeztetés</t>
  </si>
  <si>
    <t>Házi segítségnyujtás</t>
  </si>
  <si>
    <t>Bölcsődei ellátás</t>
  </si>
  <si>
    <t>I.</t>
  </si>
  <si>
    <t>II.</t>
  </si>
  <si>
    <t>Bevétel</t>
  </si>
  <si>
    <t>Kiadás</t>
  </si>
  <si>
    <t>1.</t>
  </si>
  <si>
    <t>1. Működési célú bevételek</t>
  </si>
  <si>
    <t>1. Működési kiadások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</si>
  <si>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</si>
  <si>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</si>
  <si>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</si>
  <si>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</si>
  <si>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</si>
  <si>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</si>
  <si>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</si>
  <si>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</si>
  <si>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</si>
  <si>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</si>
  <si>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</si>
  <si>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</si>
  <si>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1. összesen</t>
  </si>
  <si>
    <t>15.</t>
  </si>
  <si>
    <t>2. Felhalmozási és tőkejellegű bevételek</t>
  </si>
  <si>
    <t>2. Felhalmozási kiadások</t>
  </si>
  <si>
    <t>16.</t>
  </si>
  <si>
    <t>17.</t>
  </si>
  <si>
    <t>18.</t>
  </si>
  <si>
    <t>19.</t>
  </si>
  <si>
    <t>20.</t>
  </si>
  <si>
    <t>21.</t>
  </si>
  <si>
    <t>22.</t>
  </si>
  <si>
    <t>23.</t>
  </si>
  <si>
    <t>2. összesen</t>
  </si>
  <si>
    <t>24.</t>
  </si>
  <si>
    <t>Bevételek összesen</t>
  </si>
  <si>
    <t>Kiadások összesen</t>
  </si>
  <si>
    <t>Sándorfalva Önkormányzata irányítása alá tartozó intézmények ill. egyéb kiemelt feladatok  önfinanszírozó képességének alakulása</t>
  </si>
  <si>
    <t>S.</t>
  </si>
  <si>
    <t>Intézmények</t>
  </si>
  <si>
    <t>Saját bevétel</t>
  </si>
  <si>
    <t>Önfinanszírozó</t>
  </si>
  <si>
    <t>Önkormányzati kieg.</t>
  </si>
  <si>
    <t>sz.</t>
  </si>
  <si>
    <t>képesség %</t>
  </si>
  <si>
    <t>Időskorúak nappali szoc.ellátása</t>
  </si>
  <si>
    <t>Házi segítségnyújtás</t>
  </si>
  <si>
    <t>Védőnői szolgálat</t>
  </si>
  <si>
    <t>Tanyagondnok</t>
  </si>
  <si>
    <t>Összesen</t>
  </si>
  <si>
    <t>Cím</t>
  </si>
  <si>
    <t>Iparűzési adó</t>
  </si>
  <si>
    <t>Kamatbevételek</t>
  </si>
  <si>
    <t>Önkormányzat mindösszesen</t>
  </si>
  <si>
    <t>Al-</t>
  </si>
  <si>
    <t>cím</t>
  </si>
  <si>
    <t>Működési kiadások</t>
  </si>
  <si>
    <t>Közvilágítás</t>
  </si>
  <si>
    <t>Egészségügy</t>
  </si>
  <si>
    <t>Egészségügy összesen</t>
  </si>
  <si>
    <t>Szociális ellátás</t>
  </si>
  <si>
    <t>11.</t>
  </si>
  <si>
    <t>Köztemetés</t>
  </si>
  <si>
    <t>Polgárőrség támogatása</t>
  </si>
  <si>
    <t>Tűzoltóegyesület támogatása</t>
  </si>
  <si>
    <t>Civil szervezetek pályázati alapja</t>
  </si>
  <si>
    <t>Felhalmozási kiadások</t>
  </si>
  <si>
    <t>Fejlesztési kiadások összesen</t>
  </si>
  <si>
    <t xml:space="preserve"> Felhalmozási kiadások összesen</t>
  </si>
  <si>
    <t>Önállóan működő kv. intézm. együtt</t>
  </si>
  <si>
    <t>megnevezése</t>
  </si>
  <si>
    <t>Engedélyezett lészámból</t>
  </si>
  <si>
    <t>létszám</t>
  </si>
  <si>
    <t>enged.létszám</t>
  </si>
  <si>
    <t>szakmai</t>
  </si>
  <si>
    <t>techikai</t>
  </si>
  <si>
    <t>száma</t>
  </si>
  <si>
    <t>(fő)</t>
  </si>
  <si>
    <t>eFt-ban</t>
  </si>
  <si>
    <t>Önállóan működő intézmények</t>
  </si>
  <si>
    <t>25.</t>
  </si>
  <si>
    <t>26.</t>
  </si>
  <si>
    <t>27.</t>
  </si>
  <si>
    <t>28.</t>
  </si>
  <si>
    <t>.../2009. (II.12.) Ör. 8. sz. melléklete</t>
  </si>
  <si>
    <t>Többéves kihatással járó kötelezettségvállalások</t>
  </si>
  <si>
    <t>Feladat</t>
  </si>
  <si>
    <t>Kötelezettségvállalások együtt</t>
  </si>
  <si>
    <t>Az önkormányzati lakások eladásából származó</t>
  </si>
  <si>
    <t>hosszú lejáratú követelések állománya</t>
  </si>
  <si>
    <t>Déli Napfény Nonprofit Kft. tagi kölcsön</t>
  </si>
  <si>
    <t xml:space="preserve">         </t>
  </si>
  <si>
    <t>Beadás időpontja</t>
  </si>
  <si>
    <t>Pályázati felhívás címe, kódszáma</t>
  </si>
  <si>
    <t>Pályázat, beruházás megnevezeése</t>
  </si>
  <si>
    <t>Beruházás teljes bekerülési összege</t>
  </si>
  <si>
    <t>Támogatási szerződés szerinti költség</t>
  </si>
  <si>
    <t>Pályázati önerő</t>
  </si>
  <si>
    <t>Igényelt támogatás</t>
  </si>
  <si>
    <t>Önkormányzat</t>
  </si>
  <si>
    <t>Önkormányzat  müködési kiad. összesen</t>
  </si>
  <si>
    <t>Önkormányzat  kiadások összesen</t>
  </si>
  <si>
    <t>Vérvétel</t>
  </si>
  <si>
    <t>Működési kiadások:</t>
  </si>
  <si>
    <t>Önkormányzat gazd. műk. bev.</t>
  </si>
  <si>
    <t>Közfoglalkoztatottak</t>
  </si>
  <si>
    <t>EESZI</t>
  </si>
  <si>
    <t>illetménykeret</t>
  </si>
  <si>
    <t>Egyházi támogatás (2012-2016.)</t>
  </si>
  <si>
    <t>Háziorvosi rendelő üzemeltetése</t>
  </si>
  <si>
    <t>5.000</t>
  </si>
  <si>
    <t xml:space="preserve">Sándorfalvi Kulturális Központ </t>
  </si>
  <si>
    <t>I. Helyi önkormányzatok működésének általános támogatása</t>
  </si>
  <si>
    <t>Önkormányzati hivatal működésének támogatása</t>
  </si>
  <si>
    <t>Zöldterület-gazdálkodás</t>
  </si>
  <si>
    <t>Köztemető</t>
  </si>
  <si>
    <t>Közutak fenntartása</t>
  </si>
  <si>
    <t>Beszámítás összege</t>
  </si>
  <si>
    <t>Időskorúak int. ellátása</t>
  </si>
  <si>
    <t>Egyéb kötelező önkormányzati feladatok</t>
  </si>
  <si>
    <t>Összes állami forrás:</t>
  </si>
  <si>
    <t>SKK</t>
  </si>
  <si>
    <t>Terv</t>
  </si>
  <si>
    <t>Ebből:</t>
  </si>
  <si>
    <t>Egyéb</t>
  </si>
  <si>
    <t>Városgazdálkodás</t>
  </si>
  <si>
    <t>Ebrendészet</t>
  </si>
  <si>
    <t>Önkormányzatok és társulások elszámolásai</t>
  </si>
  <si>
    <t>Településfejlesztés</t>
  </si>
  <si>
    <t>Köztemető fenntartása</t>
  </si>
  <si>
    <t>Helyi adóval kapcsolatos feladatok</t>
  </si>
  <si>
    <t>Hivatali igazgatási kiadások</t>
  </si>
  <si>
    <t>Háziorvosi rendelő bérleti díja</t>
  </si>
  <si>
    <t>Közterületfelügyelet</t>
  </si>
  <si>
    <t>Nem lakóingatlan bérbeadása, üzemeltetése</t>
  </si>
  <si>
    <t>Önkormányzati jogalkotás</t>
  </si>
  <si>
    <t>Ár- és belvízvédelem</t>
  </si>
  <si>
    <t>Sportfeladat</t>
  </si>
  <si>
    <t>SÖV Kft. támogatása</t>
  </si>
  <si>
    <t>Közfoglalkoztatás</t>
  </si>
  <si>
    <t xml:space="preserve">2. </t>
  </si>
  <si>
    <t>Közös Önkormányzati Hivatal gazd.mük. bev.</t>
  </si>
  <si>
    <t>Közös Önkormányzati Hivatal</t>
  </si>
  <si>
    <t>Közös Önkormányzati Hivatal működési kiadások</t>
  </si>
  <si>
    <t>Közös Önkormányzati Hivatal kiadások összesen</t>
  </si>
  <si>
    <t>létszámváltozás</t>
  </si>
  <si>
    <t>Készfizető kezességvállalás Szennyvíztársulat hitelfelvételéhez</t>
  </si>
  <si>
    <t>99/2010. (VI.10.) Kt.</t>
  </si>
  <si>
    <t>Önkormányzat adósságállománya /mérlegből/</t>
  </si>
  <si>
    <t xml:space="preserve">Önkormányzat által adott kedvezmények </t>
  </si>
  <si>
    <t xml:space="preserve">Az Önkományzat által nyújtott kölcsönök </t>
  </si>
  <si>
    <t>Lakásgazdálkodás</t>
  </si>
  <si>
    <t>Civil szervezetek támogatása</t>
  </si>
  <si>
    <t>Sf-Szatymaz Szennyvíz Cstorna beruházó Társulás és DARKT műk. hj.</t>
  </si>
  <si>
    <t>Települési szilárdhulladék gazdálkodási rendszerek továbbfejlesztése DHGT</t>
  </si>
  <si>
    <t>Sándorfalvi Iskolás Gyermekekért Közalapítvány</t>
  </si>
  <si>
    <t>Lakásalap</t>
  </si>
  <si>
    <t>Sándorfalva Városi Önkormányzat</t>
  </si>
  <si>
    <t>2013.</t>
  </si>
  <si>
    <t>KEOP1.1.1/B10-22-2013-0006</t>
  </si>
  <si>
    <t>A Dél-alföldi Térségi Hulladékgazdálkodási Társulás települési szilárdhulladék-gazdálkodási rendszerének továbbfejlesztése</t>
  </si>
  <si>
    <t>Mód.</t>
  </si>
  <si>
    <t>mód.</t>
  </si>
  <si>
    <t>terv</t>
  </si>
  <si>
    <t>KÖH</t>
  </si>
  <si>
    <t>Sf.-Szatym. Szennyvíz Ber. Társ.</t>
  </si>
  <si>
    <t>III.</t>
  </si>
  <si>
    <t>HÉSZ módosítás</t>
  </si>
  <si>
    <t>Teljesítés</t>
  </si>
  <si>
    <t>teljesítés</t>
  </si>
  <si>
    <t>%</t>
  </si>
  <si>
    <t>(eFt)</t>
  </si>
  <si>
    <t>telj.</t>
  </si>
  <si>
    <t>eFt</t>
  </si>
  <si>
    <t>e Ft</t>
  </si>
  <si>
    <t>Normatív állami hjár.</t>
  </si>
  <si>
    <t>ESZKÖZÖK</t>
  </si>
  <si>
    <t>A/I/1        Vagyoni értékű jogok</t>
  </si>
  <si>
    <t>A/II/1        Ingatlanok és a kapcsolódó vagyoni értékű jogok</t>
  </si>
  <si>
    <t>A/II/2        Gépek, berendezések, felszerelések, járművek</t>
  </si>
  <si>
    <t>A/II/4        Beruházások, felújítások</t>
  </si>
  <si>
    <t>A/II/5        Tárgyi eszközök értékhelyesbítése</t>
  </si>
  <si>
    <t>A/III/1        Tartós részesedések (11&gt;=12+13)</t>
  </si>
  <si>
    <t>A/IV/1        Koncesszióba, vagyonkezelésbe adott eszközök</t>
  </si>
  <si>
    <t>A/IV        Koncesszióba, vagyonkezelésbe adott eszközök (=A/IV/1+A/IV/2) (21=19+20)</t>
  </si>
  <si>
    <t>B/I/1        Vásárolt készletek</t>
  </si>
  <si>
    <t>B)        NEMZETI VAGYONBA TARTOZÓ FORGÓESZKÖZÖK (= B/I+B/II) (37=28+36)</t>
  </si>
  <si>
    <t>C/IV        Devizaszámlák</t>
  </si>
  <si>
    <t>C/V        Idegen pénzeszközök</t>
  </si>
  <si>
    <t>D/I/5        Költségvetési évben esedékes követelések felhalmozási bevételre</t>
  </si>
  <si>
    <t>D/I/6a        - ebből: költségvetési évben esedékes követelések működési célú visszatérítendő támogatások, kölcsönök visszatérülésére államháztartáson kívülről</t>
  </si>
  <si>
    <t>D/I/7a        - ebből: költségvetési évben esedékes követelések felhalmozási célú visszatérítendő támogatások, kölcsönök visszatérülésére államháztartáson kívülről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</si>
  <si>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</si>
  <si>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</si>
  <si>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</si>
  <si>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</si>
  <si>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D/III/4        Forgótőke elszámolása</t>
  </si>
  <si>
    <t>F/2        Költségek, ráfordítások aktív időbeli elhatárolása</t>
  </si>
  <si>
    <t>FORRÁSOK</t>
  </si>
  <si>
    <t>G/I        Nemzeti vagyon induláskori értéke</t>
  </si>
  <si>
    <t>G/IV        Felhalmozott eredmény</t>
  </si>
  <si>
    <t>G/V        Eszközök értékhelyesbítésének forrása</t>
  </si>
  <si>
    <t>G/VI        Mérleg szerinti eredmény</t>
  </si>
  <si>
    <t>H/I/3        Költségvetési évben esedékes kötelezettségek dologi kiadásokra</t>
  </si>
  <si>
    <t>H/I/5        Költségvetési évben esedékes kötelezettségek egyéb működési célú kiadásokra (103&gt;=104)</t>
  </si>
  <si>
    <t>H/I/6        Költségvetési évben esedékes kötelezettségek beruházásokra</t>
  </si>
  <si>
    <t>H/I/8a        - ebből: költségvetési évben esedékes kötelezettségek felhalmozási célú visszatérítendő támogatások, kölcsönök törlesztésére államháztartáson belülre</t>
  </si>
  <si>
    <t>H/II/3        Költségvetési évet követően esedékes kötelezettségek dologi kiadásokra</t>
  </si>
  <si>
    <t>H/II/6        Költségvetési évet követően esedékes kötelezettségek beruházásokra</t>
  </si>
  <si>
    <t>H/II/9a        - ebből: költségvetési évet követően esedékes kötelezettségek államháztartáson belüli megelőlegezések visszafizetésére</t>
  </si>
  <si>
    <t>H/II/9g        - ebből: költségvetési évet követően esedékes kötelezettségek befektetési célú belföldi értékpapírok beváltására</t>
  </si>
  <si>
    <t>H/III/3        Más szervezetet megillető bevételek elszámolása</t>
  </si>
  <si>
    <t>H)        KÖTELEZETTSÉGEK (=H/I+H/II+H/III) (=118+138+146)</t>
  </si>
  <si>
    <t>I)        EGYÉB SAJÁTOS FORRÁSOLDALI ELSZÁMOLÁSOK</t>
  </si>
  <si>
    <t>Nyitó</t>
  </si>
  <si>
    <t>Záró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</si>
  <si>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</si>
  <si>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</si>
  <si>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</si>
  <si>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</si>
  <si>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</si>
  <si>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</si>
  <si>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</si>
  <si>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</si>
  <si>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</si>
  <si>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</si>
  <si>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</si>
  <si>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</si>
  <si>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</si>
  <si>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</si>
  <si>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</si>
  <si>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</si>
  <si>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</si>
  <si>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</si>
  <si>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</si>
  <si>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</si>
  <si>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</si>
  <si>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</si>
  <si>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</si>
  <si>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</si>
  <si>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</si>
  <si>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</si>
  <si>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</si>
  <si>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</si>
  <si>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</si>
  <si>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</si>
  <si>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</si>
  <si>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</si>
  <si>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</si>
  <si>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</si>
  <si>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</si>
  <si>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</si>
  <si>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</si>
  <si>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</si>
  <si>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</si>
  <si>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</si>
  <si>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</si>
  <si>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</si>
  <si>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</si>
  <si>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</si>
  <si>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</si>
  <si>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</si>
  <si>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</si>
  <si>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</si>
  <si>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</si>
  <si>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</si>
  <si>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</si>
  <si>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</si>
  <si>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</si>
  <si>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</si>
  <si>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</si>
  <si>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</si>
  <si>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</si>
  <si>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</si>
  <si>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</si>
  <si>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</si>
  <si>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</si>
  <si>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</si>
  <si>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</si>
  <si>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</si>
  <si>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</si>
  <si>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</si>
  <si>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</si>
  <si>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</si>
  <si>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</si>
  <si>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</si>
  <si>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</si>
  <si>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</si>
  <si>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</si>
  <si>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</si>
  <si>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</si>
  <si>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</si>
  <si>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</si>
  <si>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Önk</t>
  </si>
  <si>
    <t>ÁROP-1.A.5-2013-0058</t>
  </si>
  <si>
    <t>Szervezetfejlesztés</t>
  </si>
  <si>
    <t>A települési önkormányzatok működésének támogatása beszámítás és kiegészítés után</t>
  </si>
  <si>
    <t>II. A települési önkormányzatok egyes köznevelési feladatainak támogatása</t>
  </si>
  <si>
    <t>A köznevelési intézmények működtetéséhez kapcsolódó támogatás</t>
  </si>
  <si>
    <t>A települési önkormányzatok egyes köznevelési feladatainak támogatása összesen</t>
  </si>
  <si>
    <t>III. A települési önkormányzatok szociális, gyermekjóléti és gyermekétkeztetési feladatainak támogatása</t>
  </si>
  <si>
    <t>Szociális feladatok</t>
  </si>
  <si>
    <t>Szociális, gyermekjóléti és gyermekétkeztetési feladatok összesen</t>
  </si>
  <si>
    <t>IV. A települési önkormányzatok kulturális feladatainak támogatása</t>
  </si>
  <si>
    <t>Könyvtári érdekeltségnövelő támogatás</t>
  </si>
  <si>
    <t>IV.</t>
  </si>
  <si>
    <t>A települési önkormányzatok kulturális feladatainak támogatása összesen</t>
  </si>
  <si>
    <t>Pallavici Sándor Általános Iskola</t>
  </si>
  <si>
    <t>Pipacs Óvoda</t>
  </si>
  <si>
    <t xml:space="preserve">3. </t>
  </si>
  <si>
    <t>SZKTT összesen:</t>
  </si>
  <si>
    <t>EESZI összesen:</t>
  </si>
  <si>
    <t>SKK összesen:</t>
  </si>
  <si>
    <t>Műk. c. támogatások áht-n belülről (B1)</t>
  </si>
  <si>
    <t>Felh. C. támogatások áht-n belülről (B2)</t>
  </si>
  <si>
    <t>Közhatalmi bevételek (B3)</t>
  </si>
  <si>
    <t>Működési bevételek (B4)</t>
  </si>
  <si>
    <t>Felhalmozási bevételek (B5)</t>
  </si>
  <si>
    <t>Műk. c. átvett pémzeszközök (B6)</t>
  </si>
  <si>
    <t>Felh. c. átvett pénzeszköz (B7)</t>
  </si>
  <si>
    <t>Finanszírozási bevételek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</si>
  <si>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</si>
  <si>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</si>
  <si>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</si>
  <si>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</si>
  <si>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c. kiadások (K5)</t>
  </si>
  <si>
    <t>Tartalékok (K5)</t>
  </si>
  <si>
    <t>Beruházás (K6)</t>
  </si>
  <si>
    <t>Felújítás (K7)</t>
  </si>
  <si>
    <t>Egyéb felh. c. kiadások (K8)</t>
  </si>
  <si>
    <t>Önkormányzat kiadásai</t>
  </si>
  <si>
    <t>Közös Önkormányzati Hivatal kiadásai</t>
  </si>
  <si>
    <t>Szennyvíz Társulás</t>
  </si>
  <si>
    <t>és kiadási előirányzatai</t>
  </si>
  <si>
    <t>Működési c. támogatások áht-n belülről (B1)</t>
  </si>
  <si>
    <t>Működési c. átvett pénzeszközök (B6)</t>
  </si>
  <si>
    <t>Felhalmozási c. támogatások áht-n belülről (B2)</t>
  </si>
  <si>
    <t>Felhalmozási c. átvett pénzeszköz (B7)</t>
  </si>
  <si>
    <t>Sf-Szatymaz Szennyvíz Beruházó Társulás</t>
  </si>
  <si>
    <t>I. Működési c. támogatások államháztartáson belülről (B1)</t>
  </si>
  <si>
    <t>Önkormányzatok működésének általános támogatása</t>
  </si>
  <si>
    <t>Egyes köznevelési feladatok támogatása</t>
  </si>
  <si>
    <t>Szociális, gyermekjóléti és gyermekétkeztetési feladatok támogatása</t>
  </si>
  <si>
    <t>Kulturális feladatok támogatása</t>
  </si>
  <si>
    <t>Műk. c. központosított előirányzatok</t>
  </si>
  <si>
    <t>Egyéb műk. c. támogatások bevételei áht.-n belülről</t>
  </si>
  <si>
    <t>Működési c. támogatások államháztartáson belülről (B1):</t>
  </si>
  <si>
    <t>II. Felhalmozási c. támogatások államháztartáson belülről (B2):</t>
  </si>
  <si>
    <t>III. Közhatalmi bevételek (B3):</t>
  </si>
  <si>
    <t>Építményadó</t>
  </si>
  <si>
    <t>Telekadó</t>
  </si>
  <si>
    <t>Gépjárműadó</t>
  </si>
  <si>
    <t>Egyéb közhatalmi bevételek</t>
  </si>
  <si>
    <t>IV. Működési bevételek (B4)</t>
  </si>
  <si>
    <t>Készletértékesítés bevétele</t>
  </si>
  <si>
    <t>Szolgáltatások ellenértéke</t>
  </si>
  <si>
    <t>Közvetített szolgáltatások ellenértéke</t>
  </si>
  <si>
    <t>Egyéb működési c. bevételek</t>
  </si>
  <si>
    <t>Ellátási díjak</t>
  </si>
  <si>
    <t>Kiszámlázott általános forgalmi adó</t>
  </si>
  <si>
    <t>Működési c. támogatások</t>
  </si>
  <si>
    <t>IV. Működési bevételek (B4):</t>
  </si>
  <si>
    <t>V. Felhalmozási bevételek (B5):</t>
  </si>
  <si>
    <t>VI. Működési c. átvett pénzeszközök (B6):</t>
  </si>
  <si>
    <t>VII. Felhalmozási c. átvett pénzeszközök (B7):</t>
  </si>
  <si>
    <t>VIII. Finanszírozási bevételek (B8):</t>
  </si>
  <si>
    <t>BEVÉTELEK ÖSSZESEN:</t>
  </si>
  <si>
    <t>Személyi jutt. (K1)</t>
  </si>
  <si>
    <t>Munkaadókat terh. járulékok (K2)</t>
  </si>
  <si>
    <t>Ellátottak pénzb. jutt. (K4)</t>
  </si>
  <si>
    <t>Egyéb műk. c. kiadások (K5)</t>
  </si>
  <si>
    <t>Egyéb felhalmozási c. kiadások (K8)</t>
  </si>
  <si>
    <t>Belső ellenőrzés</t>
  </si>
  <si>
    <t>75.</t>
  </si>
  <si>
    <t>Dél-alföldi Hulladékgazdálkodási Társulás működtetése</t>
  </si>
  <si>
    <t>Vérvételi hely-megbízási díjak</t>
  </si>
  <si>
    <t>Dél-alföldi Környezetvédelmi Társulás működtetése</t>
  </si>
  <si>
    <t>Sándorfalva-Szatymaz Szennyvíz Beruházó Társulás működtetése</t>
  </si>
  <si>
    <t>Egészségügyi alapellátás - 1 háziorvosi körzet</t>
  </si>
  <si>
    <t>Falugondnokok Duna-Tisza Közi Egyesülete</t>
  </si>
  <si>
    <t>Kisbíró</t>
  </si>
  <si>
    <t>Települési Önkormányzatok Országos Szövetsége tagdíj</t>
  </si>
  <si>
    <t>- és kamatkövetelései</t>
  </si>
  <si>
    <t>G/II.      Nemzeti vagyon változásai</t>
  </si>
  <si>
    <t>H/III/1 Kapott előlegek</t>
  </si>
  <si>
    <t>2015. évi teljesítés</t>
  </si>
  <si>
    <t>236.</t>
  </si>
  <si>
    <t>260.</t>
  </si>
  <si>
    <t>261.</t>
  </si>
  <si>
    <t>262.</t>
  </si>
  <si>
    <t xml:space="preserve">Kimutatás az EU-s pályázatokról 2015-2016. év (Sándorfalva Város Önkormányzata)                                    </t>
  </si>
  <si>
    <t>2016. évi maradvány kimutatása</t>
  </si>
  <si>
    <t>Sándorfalva Városi Önkormányzat 2016. évi eredménykimutatása</t>
  </si>
  <si>
    <t>2016. évi Immateriális javak, tárgyi eszközök és üzemeltetésre, kezelésre átadott, koncesszióba adott, vagyonkezelésbe vett eszközök állományának alakulás</t>
  </si>
  <si>
    <t>Sándorfalva Könyvviteli Mérlege Intézményenként 2016.12.31</t>
  </si>
  <si>
    <t>2016. évi létszám-előirányzat, illetménykeret- és teljesítési adatai</t>
  </si>
  <si>
    <t>Sándorfalva Város 2016. évi kiadásai</t>
  </si>
  <si>
    <t>Sándorfalva Város 2016. évi  bevételi előirányzatai</t>
  </si>
  <si>
    <t>2016. évben</t>
  </si>
  <si>
    <t>Sándorfalva Város Önkormányzata 2016.  évi költségvetésének működési és felhalmozási célú bevételi</t>
  </si>
  <si>
    <t>Sándorfalva Városi Önkormányzat központi kapcsolatokból származó forrásai
2016. évben</t>
  </si>
  <si>
    <t>2014.-2016. év</t>
  </si>
  <si>
    <t>2014. évi tény</t>
  </si>
  <si>
    <t>2016. évi tervezett</t>
  </si>
  <si>
    <t>2016. évi módosított</t>
  </si>
  <si>
    <t>2016. évi tény</t>
  </si>
  <si>
    <t>A/III/1b - ebből: tartós részesedések nem pénzügyi vállalkozásban</t>
  </si>
  <si>
    <t xml:space="preserve">A/I        Immateriális javak (=A/I/1+A/I/2+A/I/3) </t>
  </si>
  <si>
    <t xml:space="preserve">A/II        Tárgyi eszközök (=A/II/1+...+A/II/5) </t>
  </si>
  <si>
    <t>A/III        Befektetett pénzügyi eszközök (=A/III/1+A/III/2+A/III/3)</t>
  </si>
  <si>
    <t>A/IV/1b - ebből: tárgyi eszközök</t>
  </si>
  <si>
    <t>A)        NEMZETI VAGYONBA TARTOZÓ BEFEKTETETT ESZKÖZÖK (=A/I+A/II+A/III+A/IV)</t>
  </si>
  <si>
    <t>C/I/1 Éven túli lejáratú forint lekötött bankbetétek</t>
  </si>
  <si>
    <t>C/I Lekötött bankbetétek (=C/I/1+…+C/I/2)</t>
  </si>
  <si>
    <t>D/I/1        Költségvetési évben esedékes követelések működési célú támogatások bevételeire államháztartáson belülről (&gt;=D/I/1a)</t>
  </si>
  <si>
    <t>D/I/3       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</si>
  <si>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</si>
  <si>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</si>
  <si>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</si>
  <si>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D/I/6       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</si>
  <si>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</si>
  <si>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(&gt;=D/I/7a+D/I/7b+D/I/7c)</t>
  </si>
  <si>
    <t xml:space="preserve">D/I        Költségvetési évben esedékes követelések (=D/I/1+…+D/I/8) </t>
  </si>
  <si>
    <t>D/II/4        Költségvetési évet követően esedékes követelések működési bevételre (=D/II/4a+…+D/II/4i)</t>
  </si>
  <si>
    <t>D/II/4f - ebből: költségvetési évet követően esedékes követelések kamatbevételekre és más nyereségjellegű bevételekre</t>
  </si>
  <si>
    <t>D/II/5        Költségvetési évet követően esedékes követelések felhalmozási bevételre (=D/II/5a+…+D/II/5e)</t>
  </si>
  <si>
    <t>D/II/5b - ebből: költségvetési évet követően esedékes követelések ingatlanok értékesítésére</t>
  </si>
  <si>
    <t>D/II/6 Költségvetési évet követően esedékes követelések működési célú átvett pénzeszközre (&gt;=D/II/6a+D/II/6b+D/II/6c)</t>
  </si>
  <si>
    <t>D/II/6c - ebből: költségvetési évet követően esedékes követelések működési célú visszatérítendő támogatások, kölcsönök visszatérülésére államháztartáson kívülről</t>
  </si>
  <si>
    <t xml:space="preserve">D/II        Költségvetési évet követően esedékes követelések (=D/II/1+…+D/II/8) </t>
  </si>
  <si>
    <t>D/III/9 Letétre, megőrzésre, fedezetkezelésre átadott pénzeszközök, biztosítékok</t>
  </si>
  <si>
    <t>D/III        Követelés jellegű sajátos elszámolások (=D/III/1+…+D/III/9)</t>
  </si>
  <si>
    <t xml:space="preserve">D)        KÖVETELÉSEK (=D/I+D/II+D/III) </t>
  </si>
  <si>
    <t>E/III/I December havi illetmények, munkabérek elszámolása</t>
  </si>
  <si>
    <t>E/III        EGYÉB SAJÁTOS ESZKÖZOLDALI ELSZÁMOLÁSOK (=E/III/1+E/III/2)</t>
  </si>
  <si>
    <t>E) EGYÉB SAJÁTOS ELSZÁMOLÁSOK (=E/I+E/II+E/III)</t>
  </si>
  <si>
    <t xml:space="preserve">F)        AKTÍV IDŐBELI ELHATÁROLÁSOK (=F/1+F/2+F/3) </t>
  </si>
  <si>
    <t xml:space="preserve">ESZKÖZÖK ÖSSZESEN (=A+B+C+D+E+F) </t>
  </si>
  <si>
    <t>G/III        Egyéb eszközök induláskori értéke és változásai (=G/III/1+G/III/2+G/III/3)</t>
  </si>
  <si>
    <t xml:space="preserve">H/I        Költségvetési évben esedékes kötelezettségek (=H/I/1+…H/I/9) </t>
  </si>
  <si>
    <t>H/II/5        Költségvetési évet követően esedékes kötelezettségek egyéb működési célú kiadásokra (&gt;=H/II/5a+H/II/5b)</t>
  </si>
  <si>
    <t>H/II/8        Költségvetési évet követően esedékes kötelezettségek egyéb felhalmozási célú kiadásokra (&gt;=H/II/8a+H/II/8b)</t>
  </si>
  <si>
    <t>H/II/9       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</si>
  <si>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</si>
  <si>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 xml:space="preserve">H/II        Költségvetési évet követően esedékes kötelezettségek (=H/II/1+…H/II/9) </t>
  </si>
  <si>
    <t xml:space="preserve">H/III        Kötelezettség jellegű sajátos elszámolások (=H/III/1+…+H/III/10) </t>
  </si>
  <si>
    <t>I)        KINCSTÁRI SZÁMLAVEZETÉSSEL KAPCSOLATOS ELSZÁMOLÁSOK</t>
  </si>
  <si>
    <t>J/2        Költségek, ráfordítások passzív időbeli elhatárolása</t>
  </si>
  <si>
    <t xml:space="preserve">J)        PASSZÍV IDŐBELI ELHATÁROLÁSOK (=J/1+J/2+J/3) </t>
  </si>
  <si>
    <t>FORRÁSOK ÖSSZESEN (=G+H+I+J)</t>
  </si>
  <si>
    <t>C)        PÉNZESZKÖZÖK (=C/I+…+C/IV)</t>
  </si>
  <si>
    <t>G)        SAJÁT TŐKE (=G/I+…+G/VI)</t>
  </si>
  <si>
    <t>H/II/4 Költségvetési évet követően esedékes kötelezettségek ellátottak pénzbeli juttatásaira</t>
  </si>
  <si>
    <t>D/III/1c - ebből: készletekre adott előlegek</t>
  </si>
  <si>
    <t>G/III/3 Pénzeszközön kívüli egyéb eszközök induláskori értéke és változásai</t>
  </si>
  <si>
    <t>B/I        Készletek (=B/I/1+…+B/I/5)</t>
  </si>
  <si>
    <t>D/II/4a - ebből: költségvetési évet követően esedékes követelések készletértékesítés ellenértékére, szolgáltatások ellenértékére, közvetített szolgáltatások ellenértékére</t>
  </si>
  <si>
    <t>D/II/4i - ebből: költségvetési évet követően esedékes követelések egyéb működési bevételekre</t>
  </si>
  <si>
    <t>D/I/4        Költségvetési évben esedékes követelések működési bevételre (=D/I/4a+…+D/I/4i)</t>
  </si>
  <si>
    <t xml:space="preserve">D/I/4i- ebből: költségvetési évben esedékes követelések egyéb működési bevételekre </t>
  </si>
  <si>
    <t>H/I/8        Költségvetési évben esedékes kötelezettségek egyéb felhalmozási célú kiadásokra (&gt;=H/I/8a+H/I/8b)</t>
  </si>
  <si>
    <t xml:space="preserve">I        Tevékenység nettó eredményszemléletű bevétele (=01+02+03) </t>
  </si>
  <si>
    <t>09        Különféle egyéb eredményszemléletű bevételek</t>
  </si>
  <si>
    <t xml:space="preserve">III        Egyéb eredményszemléletű bevételek (=06+07+08+09) </t>
  </si>
  <si>
    <t>10        Anyagköltség</t>
  </si>
  <si>
    <t>11        Igénybe vett szolgáltatások értéke</t>
  </si>
  <si>
    <t>12       Eladott áruk beszerzési értéke</t>
  </si>
  <si>
    <t>13        Eladott (közvetített) szolgáltatások értéke</t>
  </si>
  <si>
    <t>IV        Anyagjellegű ráfordítások (=10+11+12+13)</t>
  </si>
  <si>
    <t>14        Bérköltség</t>
  </si>
  <si>
    <t>15        Személyi jellegű egyéb kifizetések</t>
  </si>
  <si>
    <t>16        Bérjárulékok</t>
  </si>
  <si>
    <t xml:space="preserve">V        Személyi jellegű ráfordítások (=14+15+16) </t>
  </si>
  <si>
    <t xml:space="preserve">A) TEVÉKENYSÉGEK EREDMÉNYE (=I±II+III-IV-V-VI-VII) </t>
  </si>
  <si>
    <t>17        Kapott (járó) osztalék és részesedés</t>
  </si>
  <si>
    <t>21        Pénzügyi műveletek egyéb eredményszemléletű bevételei (&gt;=21a+21b)</t>
  </si>
  <si>
    <t>21a - ebből: lekötött bankbetétek mérlegfordulónapi értékelése során megállapított (nem realizált) árfolyamnyeresége</t>
  </si>
  <si>
    <t>VIII        Pénzügyi műveletek eredményszemléletű bevételei (=17+18+19+20+21)</t>
  </si>
  <si>
    <t>IX        Pénzügyi műveletek ráfordításai (=22+23+24+25+26)</t>
  </si>
  <si>
    <t xml:space="preserve">B)        PÉNZÜGYI MŰVELETEK EREDMÉNYE (=VIII-IX) </t>
  </si>
  <si>
    <t xml:space="preserve">        SZOKÁSOS EREDMÉNY (=±A±B) (35=±23±34)</t>
  </si>
  <si>
    <t xml:space="preserve">        Felhalmozási célú támogatások eredményszemléletű bevételei</t>
  </si>
  <si>
    <t xml:space="preserve">        Különféle rendkívüli eredményszemléletű bevételek</t>
  </si>
  <si>
    <t xml:space="preserve">       Rendkívüli eredményszemléletű bevételek (=22+23) (=36+37)</t>
  </si>
  <si>
    <t xml:space="preserve">      Rendkívüli ráfordítások</t>
  </si>
  <si>
    <t xml:space="preserve">       RENDKÍVÜLI EREDMÉNY(=X-XI) (40=38-39)</t>
  </si>
  <si>
    <t>C) MÉRLEG SZERINTI EREDMÉNY  (=±A±B)</t>
  </si>
  <si>
    <t>20       Egyéb  kapott (járó) kamatok és kamatjellegű eredményszemléletű bevételek</t>
  </si>
  <si>
    <t>Kapott támogatás 2015.  dec. 31-ig</t>
  </si>
  <si>
    <t>Teljesített kifizetés 2015. dec. 31-ig</t>
  </si>
  <si>
    <t>2016. évi támogatási igény</t>
  </si>
  <si>
    <t>2016. évi kiadási előirányzat</t>
  </si>
  <si>
    <t>2016. évi teljesítés</t>
  </si>
  <si>
    <t>2015. évi záró</t>
  </si>
  <si>
    <t xml:space="preserve">2016. évi </t>
  </si>
  <si>
    <t>2016. évi</t>
  </si>
  <si>
    <t>Sándorfalvi Pipacs Óvoda</t>
  </si>
  <si>
    <t>(köztisztviselő 29 fő + polgármester+2 munkaszerződéssel)</t>
  </si>
  <si>
    <t>812 eFt</t>
  </si>
  <si>
    <t>725 eFt</t>
  </si>
  <si>
    <t>700 eFt</t>
  </si>
  <si>
    <t>328 eFt</t>
  </si>
  <si>
    <t>556.480 eFt</t>
  </si>
  <si>
    <t>Módosított előirányzat</t>
  </si>
  <si>
    <t>2016</t>
  </si>
  <si>
    <t>2016. évi bérkompenzáció</t>
  </si>
  <si>
    <t>Óvodaműködtetés alaptámogatása</t>
  </si>
  <si>
    <t>Óvodapedagógusok átlagbérének és közterheinek elismert pótlólagos összege</t>
  </si>
  <si>
    <t>Óvodapedagógusok elismert létszáma</t>
  </si>
  <si>
    <t>Óvodai feladatok ellátását segítők elismert létszáma</t>
  </si>
  <si>
    <t>Kiegészítő támogatás óvodapedagógusok minősítéséből adódó többletkiadásokhoz</t>
  </si>
  <si>
    <t>Család- és gyermekjóléti szolgálat (2016.01.01.-től)</t>
  </si>
  <si>
    <t>Gyermekétkeztetés - bértámogatás</t>
  </si>
  <si>
    <t>Gyermekétkeztetés - üzemeltetési támogatás</t>
  </si>
  <si>
    <t>Ágazati pótlék, kiegészítő ágazati pótlék</t>
  </si>
  <si>
    <t>Szünidei étkeztetés</t>
  </si>
  <si>
    <t>Települési önkormányzatok nyilvános könyvtári és közművelődési feladatainak támogatása</t>
  </si>
  <si>
    <t>Kiegészítés</t>
  </si>
  <si>
    <t>Közművelődési érdekeltségnövelő támogatás</t>
  </si>
  <si>
    <t>V. Kiegészítő támogatás</t>
  </si>
  <si>
    <t>Kéményseprőipari szolgáltatás feladatellátásának támogatása</t>
  </si>
  <si>
    <t>V.</t>
  </si>
  <si>
    <t>Kiegészítő támogatás</t>
  </si>
  <si>
    <t>Sándorfalva Városi Önkormányzat 2016. évi összes bevételei eFt-ban</t>
  </si>
  <si>
    <t>2016. évi terv</t>
  </si>
  <si>
    <t>2016. évi mód.</t>
  </si>
  <si>
    <t>Helyi önkormányzatok kiegészítő támogatásai</t>
  </si>
  <si>
    <t>Magánszemélyek kommunális adója</t>
  </si>
  <si>
    <t>Talajterhelési díj</t>
  </si>
  <si>
    <t>Család-, és gyermekjóléti szolgálat</t>
  </si>
  <si>
    <t>Pallavicini Sándor Általános Iskola</t>
  </si>
  <si>
    <t>tanyagond.szolg.fejl.</t>
  </si>
  <si>
    <t>Külterületi utak karbantartása</t>
  </si>
  <si>
    <t>Lakhatási támogatás</t>
  </si>
  <si>
    <t>Gyógyszertám.</t>
  </si>
  <si>
    <t>Rendk.gy.véd.t.</t>
  </si>
  <si>
    <t>Rendkívüli települési támogatás</t>
  </si>
  <si>
    <t>Termb.rgyv.tám</t>
  </si>
  <si>
    <t>átmeneti segély</t>
  </si>
  <si>
    <t>Termbeni. Átmeneti segély</t>
  </si>
  <si>
    <t>Temetési segééy</t>
  </si>
  <si>
    <t>Bursa Hungarica, Arany J.tehetségg.</t>
  </si>
  <si>
    <t>Óvodai nevelés</t>
  </si>
  <si>
    <t>Sándorfalvi Citerások</t>
  </si>
  <si>
    <t>Mentőszolgálat támogatása</t>
  </si>
  <si>
    <t>Iskola működtetése</t>
  </si>
  <si>
    <t>Stami működtetése</t>
  </si>
  <si>
    <t>SZIKK tetőfelújítás</t>
  </si>
  <si>
    <t>Óvoda kerítés felújítás</t>
  </si>
  <si>
    <t>Iskola felújítási feladatok</t>
  </si>
  <si>
    <t>Ipari parkok fejlesztése  pály terv.díj I. ütem</t>
  </si>
  <si>
    <t>Sándorfalvi Piactér fejlesztése  pály terv.díj I. ütem</t>
  </si>
  <si>
    <t>Sándorfalva Városközpont fejlesztése  pály terv.díj I. ütem</t>
  </si>
  <si>
    <t>Nádastó szabaidőpark turiszitkai fejlesztése  pály terv.díj I. ütem</t>
  </si>
  <si>
    <t>Akácfa utca csapadékvíz elvezető</t>
  </si>
  <si>
    <t>mód</t>
  </si>
  <si>
    <t>Sándorfalvi Pipacs Óvoda (önállóan működő költségvetési szerv)</t>
  </si>
  <si>
    <t>Országos és helyi népszavazás lebonyolítása</t>
  </si>
  <si>
    <t>Közkifolyó fejlesztés, rekonstrukciós munkálatok</t>
  </si>
  <si>
    <t xml:space="preserve">mód. </t>
  </si>
  <si>
    <t>Erzsébet utalvány</t>
  </si>
  <si>
    <t>Beszámoló keretében keletkezett különbözet</t>
  </si>
  <si>
    <t>2016.</t>
  </si>
  <si>
    <t>TOP-2.1.1-15-CS1-2016-00004</t>
  </si>
  <si>
    <t>Sándorfalvi piactér fejlesztése, bővítése</t>
  </si>
  <si>
    <t>TOP-1.1.1-15-CS1-2016-00010</t>
  </si>
  <si>
    <t>Sándorfalva Bikakaszáló területén alap infrastrukturális feltételek kialakítása gazdaság- és vállalkozásfejlesztési célból</t>
  </si>
  <si>
    <t>TOP-2.1.2-15-CS1-2016-00006</t>
  </si>
  <si>
    <t>Zöld város kialakítása Sándorfalván</t>
  </si>
  <si>
    <t>TOP-1.2.1-15-CS1-2016-00008</t>
  </si>
  <si>
    <t>A Nádastó Szabadidőpark komplex turisztikai fejlesztése</t>
  </si>
  <si>
    <t>IPA pályázatok önereje</t>
  </si>
  <si>
    <t>erőgép beszerzés, útfelújítás</t>
  </si>
  <si>
    <t>179.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</si>
  <si>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</si>
  <si>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</si>
  <si>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</si>
  <si>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</si>
  <si>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</si>
  <si>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</si>
  <si>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</si>
  <si>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</si>
  <si>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</si>
  <si>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</si>
  <si>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</si>
  <si>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</si>
  <si>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</si>
  <si>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</si>
  <si>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</si>
  <si>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</si>
  <si>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</si>
  <si>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</si>
  <si>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</si>
  <si>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</si>
  <si>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Adatok eFt-ban</t>
  </si>
  <si>
    <t>Adatok e Ft-ban</t>
  </si>
  <si>
    <t>Adatok Ft-ban</t>
  </si>
  <si>
    <t>ÖSSZESEN 2016. évi teljesítés</t>
  </si>
  <si>
    <t>Szegedi Kistérség Többcélú Társulása tagdíj</t>
  </si>
  <si>
    <t>A Társulat 2017. május 15-i gyűlésén hozta meg a megszüntetésre vonatkozó döntést. A megszüntetést követően a kézfizető kezességválallás visszavonásra kerül 2017. évben és a kötelezettség kivezetésre kerül  Sándorfalva Város Önkormányzat mérlegéből.</t>
  </si>
  <si>
    <t>Készfizető kezességvállalás SÖV Kft. hitelfelvételéhez Szatymaz és Vidéke Takarékszövetkezet</t>
  </si>
  <si>
    <t>73/2012 (IV.26.) Kt. - folyószámla hitel</t>
  </si>
  <si>
    <t xml:space="preserve"> Adatok e Ft-ban</t>
  </si>
  <si>
    <t>9/2017. (V.26.) Ör. 1. sz. melléklet</t>
  </si>
  <si>
    <t xml:space="preserve">   9/2017. (V.26.) Ör. 1/a. sz. melléklet</t>
  </si>
  <si>
    <t xml:space="preserve">           9/2017. (V.26.) Ör. 1/c. sz. melléklete</t>
  </si>
  <si>
    <t xml:space="preserve">                                        9/2017. (V.26.) Ör. 2. sz. melléklete</t>
  </si>
  <si>
    <t>9/2017. (V.26.) Ör. 3. sz. melléklete</t>
  </si>
  <si>
    <t xml:space="preserve">                              9/2017. (V.26.) önkormányzati rendelet 3.a. sz. melléklet</t>
  </si>
  <si>
    <t>9/2017. (V.26.) Ör. 4. sz. melléklete</t>
  </si>
  <si>
    <t>9/2017. (V.26.) Ör. 5. sz. melléklete</t>
  </si>
  <si>
    <t>9/2017. (V.26.) önkormányzati rendelet 6. sz. melléklet</t>
  </si>
  <si>
    <t>9/2017. (V.26.) önkormányzati rendelet 7. sz. melléklet</t>
  </si>
  <si>
    <t>9/2017.  (V.26.) önkormányzati rendelet 8. sz. melléklet</t>
  </si>
  <si>
    <t>9/2017.  (V.26.) önkormányzati rendelet 9. sz. melléklet</t>
  </si>
  <si>
    <t>9/2017. (V.26.) Ör.  1/b. melléklet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</si>
</sst>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0\ _F_t"/>
    <numFmt numFmtId="166" formatCode="_-* #,##0\ _F_t_-;\-* #,##0\ _F_t_-;_-* \-??\ _F_t_-;_-@_-"/>
    <numFmt numFmtId="167" formatCode="yyyy/\ m/\ d\.;@"/>
    <numFmt numFmtId="168" formatCode="[$-40E]yyyy\.\ mmmm\ d\."/>
    <numFmt numFmtId="169" formatCode="_-* #,##0\ _F_t_-;\-* #,##0\ _F_t_-;_-* &quot;-&quot;??\ _F_t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_ ;\-#,##0\ 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"/>
  </numFmts>
  <fonts count="6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2"/>
      <name val="Arial"/>
      <family val="0"/>
    </font>
    <font>
      <b/>
      <sz val="12"/>
      <name val="Arial CE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/>
      <right style="thin"/>
      <top/>
      <bottom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5" borderId="5" applyNumberFormat="0" applyAlignment="0" applyProtection="0"/>
    <xf numFmtId="164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6" borderId="7" applyNumberFormat="0" applyFon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4" borderId="8" applyNumberFormat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5" borderId="0" applyNumberFormat="0" applyBorder="0" applyAlignment="0" applyProtection="0"/>
    <xf numFmtId="0" fontId="59" fillId="36" borderId="0" applyNumberFormat="0" applyBorder="0" applyAlignment="0" applyProtection="0"/>
    <xf numFmtId="0" fontId="60" fillId="34" borderId="1" applyNumberFormat="0" applyAlignment="0" applyProtection="0"/>
    <xf numFmtId="9" fontId="0" fillId="0" borderId="0" applyFill="0" applyBorder="0" applyAlignment="0" applyProtection="0"/>
  </cellStyleXfs>
  <cellXfs count="1110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Font="1" applyAlignment="1">
      <alignment horizontal="right"/>
      <protection/>
    </xf>
    <xf numFmtId="0" fontId="0" fillId="0" borderId="0" xfId="47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3" fillId="0" borderId="11" xfId="47" applyFont="1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2" fillId="0" borderId="12" xfId="47" applyFont="1" applyBorder="1">
      <alignment/>
      <protection/>
    </xf>
    <xf numFmtId="0" fontId="7" fillId="0" borderId="12" xfId="47" applyFont="1" applyBorder="1">
      <alignment/>
      <protection/>
    </xf>
    <xf numFmtId="0" fontId="5" fillId="0" borderId="11" xfId="47" applyFont="1" applyBorder="1">
      <alignment/>
      <protection/>
    </xf>
    <xf numFmtId="0" fontId="2" fillId="0" borderId="0" xfId="47" applyFont="1">
      <alignment/>
      <protection/>
    </xf>
    <xf numFmtId="0" fontId="0" fillId="0" borderId="0" xfId="47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/>
      <protection/>
    </xf>
    <xf numFmtId="0" fontId="2" fillId="0" borderId="11" xfId="47" applyFont="1" applyBorder="1">
      <alignment/>
      <protection/>
    </xf>
    <xf numFmtId="0" fontId="2" fillId="0" borderId="13" xfId="47" applyFont="1" applyBorder="1">
      <alignment/>
      <protection/>
    </xf>
    <xf numFmtId="3" fontId="2" fillId="0" borderId="12" xfId="47" applyNumberFormat="1" applyFont="1" applyBorder="1" applyAlignment="1">
      <alignment horizontal="right"/>
      <protection/>
    </xf>
    <xf numFmtId="3" fontId="2" fillId="0" borderId="11" xfId="47" applyNumberFormat="1" applyFont="1" applyBorder="1" applyAlignment="1">
      <alignment horizontal="right"/>
      <protection/>
    </xf>
    <xf numFmtId="3" fontId="5" fillId="0" borderId="12" xfId="47" applyNumberFormat="1" applyFont="1" applyBorder="1" applyAlignment="1">
      <alignment horizontal="right"/>
      <protection/>
    </xf>
    <xf numFmtId="0" fontId="12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1" fillId="0" borderId="12" xfId="47" applyFon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1" fillId="37" borderId="15" xfId="47" applyFont="1" applyFill="1" applyBorder="1">
      <alignment/>
      <protection/>
    </xf>
    <xf numFmtId="0" fontId="2" fillId="0" borderId="15" xfId="47" applyFont="1" applyBorder="1" applyAlignment="1">
      <alignment horizontal="right"/>
      <protection/>
    </xf>
    <xf numFmtId="0" fontId="3" fillId="0" borderId="12" xfId="47" applyFont="1" applyBorder="1">
      <alignment/>
      <protection/>
    </xf>
    <xf numFmtId="0" fontId="2" fillId="0" borderId="15" xfId="47" applyFont="1" applyBorder="1">
      <alignment/>
      <protection/>
    </xf>
    <xf numFmtId="0" fontId="1" fillId="37" borderId="14" xfId="47" applyFont="1" applyFill="1" applyBorder="1">
      <alignment/>
      <protection/>
    </xf>
    <xf numFmtId="3" fontId="5" fillId="0" borderId="10" xfId="47" applyNumberFormat="1" applyFont="1" applyBorder="1" applyAlignment="1">
      <alignment horizontal="right"/>
      <protection/>
    </xf>
    <xf numFmtId="0" fontId="1" fillId="37" borderId="13" xfId="47" applyFont="1" applyFill="1" applyBorder="1">
      <alignment/>
      <protection/>
    </xf>
    <xf numFmtId="0" fontId="1" fillId="37" borderId="16" xfId="47" applyFont="1" applyFill="1" applyBorder="1">
      <alignment/>
      <protection/>
    </xf>
    <xf numFmtId="0" fontId="1" fillId="37" borderId="12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3" fontId="5" fillId="0" borderId="0" xfId="47" applyNumberFormat="1" applyFont="1" applyFill="1" applyBorder="1" applyAlignment="1">
      <alignment horizontal="right"/>
      <protection/>
    </xf>
    <xf numFmtId="0" fontId="9" fillId="0" borderId="17" xfId="47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2" fillId="0" borderId="10" xfId="47" applyFont="1" applyBorder="1">
      <alignment/>
      <protection/>
    </xf>
    <xf numFmtId="0" fontId="2" fillId="0" borderId="10" xfId="47" applyFont="1" applyFill="1" applyBorder="1" applyAlignment="1">
      <alignment horizontal="center"/>
      <protection/>
    </xf>
    <xf numFmtId="0" fontId="2" fillId="0" borderId="18" xfId="47" applyFont="1" applyBorder="1" applyAlignment="1">
      <alignment horizontal="center"/>
      <protection/>
    </xf>
    <xf numFmtId="0" fontId="2" fillId="0" borderId="0" xfId="47" applyFont="1" applyBorder="1">
      <alignment/>
      <protection/>
    </xf>
    <xf numFmtId="0" fontId="2" fillId="0" borderId="14" xfId="47" applyFont="1" applyBorder="1">
      <alignment/>
      <protection/>
    </xf>
    <xf numFmtId="0" fontId="2" fillId="0" borderId="18" xfId="47" applyFont="1" applyFill="1" applyBorder="1">
      <alignment/>
      <protection/>
    </xf>
    <xf numFmtId="0" fontId="5" fillId="37" borderId="0" xfId="47" applyFont="1" applyFill="1" applyBorder="1">
      <alignment/>
      <protection/>
    </xf>
    <xf numFmtId="0" fontId="2" fillId="37" borderId="0" xfId="47" applyFont="1" applyFill="1" applyBorder="1">
      <alignment/>
      <protection/>
    </xf>
    <xf numFmtId="0" fontId="4" fillId="37" borderId="0" xfId="47" applyFont="1" applyFill="1" applyBorder="1">
      <alignment/>
      <protection/>
    </xf>
    <xf numFmtId="0" fontId="3" fillId="37" borderId="0" xfId="47" applyFont="1" applyFill="1" applyBorder="1">
      <alignment/>
      <protection/>
    </xf>
    <xf numFmtId="0" fontId="0" fillId="0" borderId="12" xfId="47" applyBorder="1">
      <alignment/>
      <protection/>
    </xf>
    <xf numFmtId="0" fontId="3" fillId="37" borderId="14" xfId="47" applyFont="1" applyFill="1" applyBorder="1" applyAlignment="1">
      <alignment horizontal="center"/>
      <protection/>
    </xf>
    <xf numFmtId="0" fontId="3" fillId="37" borderId="15" xfId="47" applyFont="1" applyFill="1" applyBorder="1" applyAlignment="1">
      <alignment horizontal="center"/>
      <protection/>
    </xf>
    <xf numFmtId="3" fontId="0" fillId="0" borderId="0" xfId="47" applyNumberFormat="1" applyBorder="1">
      <alignment/>
      <protection/>
    </xf>
    <xf numFmtId="0" fontId="1" fillId="0" borderId="0" xfId="47" applyFont="1">
      <alignment/>
      <protection/>
    </xf>
    <xf numFmtId="0" fontId="2" fillId="0" borderId="14" xfId="47" applyFont="1" applyFill="1" applyBorder="1">
      <alignment/>
      <protection/>
    </xf>
    <xf numFmtId="0" fontId="2" fillId="0" borderId="18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center"/>
      <protection/>
    </xf>
    <xf numFmtId="0" fontId="2" fillId="0" borderId="20" xfId="47" applyFont="1" applyBorder="1">
      <alignment/>
      <protection/>
    </xf>
    <xf numFmtId="0" fontId="7" fillId="0" borderId="18" xfId="47" applyFont="1" applyBorder="1">
      <alignment/>
      <protection/>
    </xf>
    <xf numFmtId="0" fontId="7" fillId="0" borderId="19" xfId="47" applyFont="1" applyBorder="1">
      <alignment/>
      <protection/>
    </xf>
    <xf numFmtId="0" fontId="2" fillId="0" borderId="0" xfId="47" applyFont="1" applyFill="1" applyBorder="1" applyAlignment="1">
      <alignment horizontal="left"/>
      <protection/>
    </xf>
    <xf numFmtId="0" fontId="7" fillId="0" borderId="16" xfId="47" applyFont="1" applyBorder="1">
      <alignment/>
      <protection/>
    </xf>
    <xf numFmtId="0" fontId="0" fillId="0" borderId="0" xfId="47" applyFont="1">
      <alignment/>
      <protection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47" applyFont="1">
      <alignment/>
      <protection/>
    </xf>
    <xf numFmtId="0" fontId="0" fillId="0" borderId="0" xfId="0" applyAlignment="1">
      <alignment horizontal="left"/>
    </xf>
    <xf numFmtId="3" fontId="0" fillId="0" borderId="0" xfId="47" applyNumberFormat="1" applyFont="1" applyAlignment="1">
      <alignment horizontal="left"/>
      <protection/>
    </xf>
    <xf numFmtId="0" fontId="2" fillId="0" borderId="21" xfId="65" applyFont="1" applyBorder="1">
      <alignment/>
      <protection/>
    </xf>
    <xf numFmtId="0" fontId="10" fillId="0" borderId="21" xfId="65" applyFont="1" applyBorder="1">
      <alignment/>
      <protection/>
    </xf>
    <xf numFmtId="3" fontId="10" fillId="0" borderId="25" xfId="65" applyNumberFormat="1" applyFont="1" applyBorder="1">
      <alignment/>
      <protection/>
    </xf>
    <xf numFmtId="0" fontId="9" fillId="0" borderId="21" xfId="65" applyFont="1" applyBorder="1">
      <alignment/>
      <protection/>
    </xf>
    <xf numFmtId="3" fontId="9" fillId="0" borderId="25" xfId="65" applyNumberFormat="1" applyFont="1" applyBorder="1">
      <alignment/>
      <protection/>
    </xf>
    <xf numFmtId="0" fontId="2" fillId="0" borderId="21" xfId="65" applyFont="1" applyBorder="1" applyAlignment="1">
      <alignment/>
      <protection/>
    </xf>
    <xf numFmtId="0" fontId="2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47" applyFont="1" applyBorder="1" applyAlignment="1">
      <alignment horizontal="left"/>
      <protection/>
    </xf>
    <xf numFmtId="0" fontId="2" fillId="0" borderId="0" xfId="47" applyFont="1" applyBorder="1" applyAlignment="1">
      <alignment horizontal="center"/>
      <protection/>
    </xf>
    <xf numFmtId="165" fontId="2" fillId="0" borderId="0" xfId="46" applyNumberFormat="1" applyFont="1" applyFill="1" applyBorder="1" applyAlignment="1" applyProtection="1">
      <alignment/>
      <protection/>
    </xf>
    <xf numFmtId="49" fontId="2" fillId="37" borderId="0" xfId="47" applyNumberFormat="1" applyFont="1" applyFill="1" applyBorder="1">
      <alignment/>
      <protection/>
    </xf>
    <xf numFmtId="3" fontId="2" fillId="0" borderId="0" xfId="47" applyNumberFormat="1" applyFont="1" applyFill="1" applyBorder="1" applyAlignment="1">
      <alignment/>
      <protection/>
    </xf>
    <xf numFmtId="49" fontId="2" fillId="0" borderId="0" xfId="47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/>
    </xf>
    <xf numFmtId="3" fontId="5" fillId="37" borderId="12" xfId="47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28" xfId="65" applyFont="1" applyBorder="1">
      <alignment/>
      <protection/>
    </xf>
    <xf numFmtId="3" fontId="10" fillId="0" borderId="28" xfId="65" applyNumberFormat="1" applyFont="1" applyBorder="1">
      <alignment/>
      <protection/>
    </xf>
    <xf numFmtId="3" fontId="5" fillId="0" borderId="0" xfId="47" applyNumberFormat="1" applyFont="1">
      <alignment/>
      <protection/>
    </xf>
    <xf numFmtId="0" fontId="2" fillId="0" borderId="0" xfId="0" applyFont="1" applyAlignment="1">
      <alignment/>
    </xf>
    <xf numFmtId="0" fontId="3" fillId="37" borderId="29" xfId="47" applyFont="1" applyFill="1" applyBorder="1" applyAlignment="1">
      <alignment horizontal="center"/>
      <protection/>
    </xf>
    <xf numFmtId="0" fontId="3" fillId="37" borderId="30" xfId="47" applyFont="1" applyFill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2" fillId="0" borderId="13" xfId="47" applyFont="1" applyFill="1" applyBorder="1">
      <alignment/>
      <protection/>
    </xf>
    <xf numFmtId="3" fontId="2" fillId="0" borderId="12" xfId="47" applyNumberFormat="1" applyFont="1" applyFill="1" applyBorder="1" applyAlignment="1">
      <alignment horizontal="right"/>
      <protection/>
    </xf>
    <xf numFmtId="0" fontId="10" fillId="0" borderId="21" xfId="65" applyFont="1" applyFill="1" applyBorder="1">
      <alignment/>
      <protection/>
    </xf>
    <xf numFmtId="3" fontId="10" fillId="0" borderId="25" xfId="65" applyNumberFormat="1" applyFont="1" applyFill="1" applyBorder="1">
      <alignment/>
      <protection/>
    </xf>
    <xf numFmtId="0" fontId="1" fillId="0" borderId="0" xfId="0" applyFont="1" applyBorder="1" applyAlignment="1">
      <alignment horizontal="center"/>
    </xf>
    <xf numFmtId="0" fontId="2" fillId="0" borderId="31" xfId="47" applyFont="1" applyBorder="1" applyAlignment="1">
      <alignment horizontal="center"/>
      <protection/>
    </xf>
    <xf numFmtId="0" fontId="2" fillId="0" borderId="19" xfId="47" applyFont="1" applyBorder="1" applyAlignment="1">
      <alignment horizontal="left"/>
      <protection/>
    </xf>
    <xf numFmtId="0" fontId="7" fillId="0" borderId="19" xfId="47" applyFont="1" applyBorder="1" applyAlignment="1">
      <alignment horizontal="left"/>
      <protection/>
    </xf>
    <xf numFmtId="0" fontId="10" fillId="0" borderId="32" xfId="65" applyFont="1" applyBorder="1">
      <alignment/>
      <protection/>
    </xf>
    <xf numFmtId="0" fontId="22" fillId="0" borderId="33" xfId="65" applyBorder="1">
      <alignment/>
      <protection/>
    </xf>
    <xf numFmtId="0" fontId="22" fillId="0" borderId="25" xfId="65" applyBorder="1">
      <alignment/>
      <protection/>
    </xf>
    <xf numFmtId="3" fontId="10" fillId="0" borderId="21" xfId="65" applyNumberFormat="1" applyFont="1" applyBorder="1">
      <alignment/>
      <protection/>
    </xf>
    <xf numFmtId="3" fontId="7" fillId="0" borderId="30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2" fillId="0" borderId="0" xfId="47" applyNumberFormat="1" applyFont="1" applyFill="1" applyBorder="1">
      <alignment/>
      <protection/>
    </xf>
    <xf numFmtId="3" fontId="2" fillId="0" borderId="21" xfId="47" applyNumberFormat="1" applyFont="1" applyBorder="1" applyAlignment="1">
      <alignment horizontal="right"/>
      <protection/>
    </xf>
    <xf numFmtId="3" fontId="2" fillId="0" borderId="34" xfId="47" applyNumberFormat="1" applyFont="1" applyBorder="1">
      <alignment/>
      <protection/>
    </xf>
    <xf numFmtId="3" fontId="2" fillId="0" borderId="34" xfId="47" applyNumberFormat="1" applyFont="1" applyBorder="1" applyAlignment="1">
      <alignment horizontal="right"/>
      <protection/>
    </xf>
    <xf numFmtId="0" fontId="0" fillId="0" borderId="28" xfId="0" applyBorder="1" applyAlignment="1">
      <alignment/>
    </xf>
    <xf numFmtId="0" fontId="0" fillId="0" borderId="0" xfId="0" applyAlignment="1">
      <alignment/>
    </xf>
    <xf numFmtId="3" fontId="2" fillId="0" borderId="15" xfId="47" applyNumberFormat="1" applyFont="1" applyBorder="1" applyAlignment="1">
      <alignment horizontal="right"/>
      <protection/>
    </xf>
    <xf numFmtId="3" fontId="2" fillId="0" borderId="13" xfId="47" applyNumberFormat="1" applyFont="1" applyFill="1" applyBorder="1" applyAlignment="1">
      <alignment horizontal="right"/>
      <protection/>
    </xf>
    <xf numFmtId="3" fontId="2" fillId="0" borderId="13" xfId="47" applyNumberFormat="1" applyFont="1" applyBorder="1" applyAlignment="1">
      <alignment horizontal="right"/>
      <protection/>
    </xf>
    <xf numFmtId="3" fontId="5" fillId="0" borderId="21" xfId="47" applyNumberFormat="1" applyFont="1" applyBorder="1" applyAlignment="1">
      <alignment horizontal="right"/>
      <protection/>
    </xf>
    <xf numFmtId="0" fontId="2" fillId="0" borderId="35" xfId="47" applyFont="1" applyFill="1" applyBorder="1" applyAlignment="1">
      <alignment horizontal="center"/>
      <protection/>
    </xf>
    <xf numFmtId="0" fontId="2" fillId="0" borderId="36" xfId="47" applyFont="1" applyFill="1" applyBorder="1" applyAlignment="1">
      <alignment horizontal="center"/>
      <protection/>
    </xf>
    <xf numFmtId="0" fontId="2" fillId="0" borderId="20" xfId="47" applyFont="1" applyBorder="1" applyAlignment="1">
      <alignment horizontal="center"/>
      <protection/>
    </xf>
    <xf numFmtId="0" fontId="2" fillId="0" borderId="37" xfId="47" applyFont="1" applyBorder="1" applyAlignment="1">
      <alignment horizontal="center"/>
      <protection/>
    </xf>
    <xf numFmtId="0" fontId="2" fillId="0" borderId="22" xfId="47" applyFont="1" applyBorder="1" applyAlignment="1">
      <alignment horizontal="center"/>
      <protection/>
    </xf>
    <xf numFmtId="0" fontId="2" fillId="0" borderId="23" xfId="47" applyFont="1" applyBorder="1" applyAlignment="1">
      <alignment horizontal="center"/>
      <protection/>
    </xf>
    <xf numFmtId="0" fontId="0" fillId="0" borderId="38" xfId="47" applyBorder="1">
      <alignment/>
      <protection/>
    </xf>
    <xf numFmtId="0" fontId="1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47" applyFont="1" applyFill="1" applyBorder="1" applyAlignment="1">
      <alignment horizontal="center" wrapText="1"/>
      <protection/>
    </xf>
    <xf numFmtId="0" fontId="1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/>
    </xf>
    <xf numFmtId="0" fontId="1" fillId="0" borderId="21" xfId="0" applyFont="1" applyFill="1" applyBorder="1" applyAlignment="1">
      <alignment horizontal="center" wrapText="1"/>
    </xf>
    <xf numFmtId="0" fontId="0" fillId="0" borderId="0" xfId="47" applyFill="1">
      <alignment/>
      <protection/>
    </xf>
    <xf numFmtId="0" fontId="0" fillId="0" borderId="0" xfId="47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0" xfId="47" applyNumberFormat="1" applyAlignment="1">
      <alignment horizontal="center" vertical="center"/>
      <protection/>
    </xf>
    <xf numFmtId="0" fontId="1" fillId="0" borderId="21" xfId="0" applyFont="1" applyFill="1" applyBorder="1" applyAlignment="1">
      <alignment horizontal="center" wrapText="1"/>
    </xf>
    <xf numFmtId="3" fontId="5" fillId="0" borderId="39" xfId="47" applyNumberFormat="1" applyFont="1" applyFill="1" applyBorder="1" applyAlignment="1">
      <alignment horizont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21" xfId="47" applyBorder="1" applyAlignment="1">
      <alignment vertical="center"/>
      <protection/>
    </xf>
    <xf numFmtId="0" fontId="0" fillId="0" borderId="25" xfId="47" applyBorder="1" applyAlignment="1">
      <alignment vertical="center"/>
      <protection/>
    </xf>
    <xf numFmtId="0" fontId="2" fillId="0" borderId="21" xfId="47" applyFont="1" applyBorder="1" applyAlignment="1">
      <alignment vertic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2" fillId="0" borderId="40" xfId="47" applyFont="1" applyBorder="1" applyAlignment="1">
      <alignment horizontal="center" vertical="center"/>
      <protection/>
    </xf>
    <xf numFmtId="0" fontId="2" fillId="0" borderId="41" xfId="47" applyFont="1" applyBorder="1" applyAlignment="1">
      <alignment horizontal="center" vertical="center"/>
      <protection/>
    </xf>
    <xf numFmtId="0" fontId="2" fillId="0" borderId="25" xfId="47" applyFont="1" applyBorder="1" applyAlignment="1">
      <alignment horizontal="center" vertical="center"/>
      <protection/>
    </xf>
    <xf numFmtId="0" fontId="2" fillId="0" borderId="42" xfId="47" applyFont="1" applyBorder="1" applyAlignment="1">
      <alignment horizontal="center" vertical="center"/>
      <protection/>
    </xf>
    <xf numFmtId="0" fontId="1" fillId="0" borderId="25" xfId="0" applyFont="1" applyBorder="1" applyAlignment="1">
      <alignment horizontal="left" vertical="center" wrapText="1"/>
    </xf>
    <xf numFmtId="3" fontId="0" fillId="0" borderId="40" xfId="47" applyNumberFormat="1" applyBorder="1" applyAlignment="1">
      <alignment vertical="center"/>
      <protection/>
    </xf>
    <xf numFmtId="3" fontId="0" fillId="0" borderId="25" xfId="47" applyNumberFormat="1" applyBorder="1" applyAlignment="1">
      <alignment vertical="center"/>
      <protection/>
    </xf>
    <xf numFmtId="3" fontId="0" fillId="0" borderId="42" xfId="47" applyNumberFormat="1" applyBorder="1" applyAlignment="1">
      <alignment vertical="center"/>
      <protection/>
    </xf>
    <xf numFmtId="0" fontId="0" fillId="0" borderId="25" xfId="0" applyFont="1" applyBorder="1" applyAlignment="1">
      <alignment horizontal="left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42" xfId="47" applyNumberFormat="1" applyFont="1" applyBorder="1" applyAlignment="1">
      <alignment vertical="center"/>
      <protection/>
    </xf>
    <xf numFmtId="3" fontId="1" fillId="0" borderId="40" xfId="47" applyNumberFormat="1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2" fillId="0" borderId="21" xfId="65" applyFont="1" applyFill="1" applyBorder="1" applyAlignment="1">
      <alignment horizontal="center"/>
      <protection/>
    </xf>
    <xf numFmtId="9" fontId="10" fillId="0" borderId="21" xfId="73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47" applyFont="1" applyBorder="1" applyAlignment="1">
      <alignment horizontal="center"/>
      <protection/>
    </xf>
    <xf numFmtId="3" fontId="2" fillId="0" borderId="21" xfId="0" applyNumberFormat="1" applyFont="1" applyBorder="1" applyAlignment="1">
      <alignment horizontal="center"/>
    </xf>
    <xf numFmtId="9" fontId="10" fillId="0" borderId="21" xfId="0" applyNumberFormat="1" applyFont="1" applyBorder="1" applyAlignment="1">
      <alignment horizontal="center"/>
    </xf>
    <xf numFmtId="3" fontId="10" fillId="0" borderId="21" xfId="49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3" fontId="10" fillId="0" borderId="44" xfId="49" applyNumberFormat="1" applyFont="1" applyBorder="1" applyAlignment="1">
      <alignment horizontal="center"/>
    </xf>
    <xf numFmtId="3" fontId="10" fillId="0" borderId="40" xfId="49" applyNumberFormat="1" applyFont="1" applyBorder="1" applyAlignment="1">
      <alignment horizontal="center"/>
    </xf>
    <xf numFmtId="0" fontId="1" fillId="0" borderId="45" xfId="47" applyFont="1" applyBorder="1" applyAlignment="1">
      <alignment horizontal="center"/>
      <protection/>
    </xf>
    <xf numFmtId="0" fontId="1" fillId="0" borderId="46" xfId="47" applyFont="1" applyBorder="1" applyAlignment="1">
      <alignment horizontal="center"/>
      <protection/>
    </xf>
    <xf numFmtId="0" fontId="4" fillId="0" borderId="47" xfId="47" applyFont="1" applyBorder="1" applyAlignment="1">
      <alignment horizontal="center"/>
      <protection/>
    </xf>
    <xf numFmtId="0" fontId="2" fillId="0" borderId="46" xfId="47" applyFont="1" applyBorder="1">
      <alignment/>
      <protection/>
    </xf>
    <xf numFmtId="3" fontId="2" fillId="0" borderId="46" xfId="47" applyNumberFormat="1" applyFont="1" applyBorder="1" applyAlignment="1">
      <alignment horizontal="right"/>
      <protection/>
    </xf>
    <xf numFmtId="3" fontId="5" fillId="0" borderId="48" xfId="47" applyNumberFormat="1" applyFont="1" applyBorder="1" applyAlignment="1">
      <alignment horizontal="right"/>
      <protection/>
    </xf>
    <xf numFmtId="3" fontId="2" fillId="0" borderId="47" xfId="47" applyNumberFormat="1" applyFont="1" applyBorder="1" applyAlignment="1">
      <alignment horizontal="right"/>
      <protection/>
    </xf>
    <xf numFmtId="3" fontId="5" fillId="0" borderId="46" xfId="47" applyNumberFormat="1" applyFont="1" applyBorder="1" applyAlignment="1">
      <alignment horizontal="right"/>
      <protection/>
    </xf>
    <xf numFmtId="0" fontId="0" fillId="0" borderId="49" xfId="47" applyBorder="1">
      <alignment/>
      <protection/>
    </xf>
    <xf numFmtId="0" fontId="0" fillId="0" borderId="50" xfId="0" applyFill="1" applyBorder="1" applyAlignment="1">
      <alignment horizontal="center" vertical="center"/>
    </xf>
    <xf numFmtId="0" fontId="0" fillId="0" borderId="51" xfId="47" applyBorder="1">
      <alignment/>
      <protection/>
    </xf>
    <xf numFmtId="49" fontId="6" fillId="0" borderId="3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28" xfId="0" applyFont="1" applyBorder="1" applyAlignment="1">
      <alignment/>
    </xf>
    <xf numFmtId="49" fontId="1" fillId="0" borderId="28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0" fontId="0" fillId="0" borderId="50" xfId="47" applyBorder="1">
      <alignment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0" fillId="0" borderId="34" xfId="47" applyNumberFormat="1" applyFont="1" applyBorder="1">
      <alignment/>
      <protection/>
    </xf>
    <xf numFmtId="3" fontId="5" fillId="0" borderId="0" xfId="47" applyNumberFormat="1" applyFont="1" applyFill="1" applyBorder="1">
      <alignment/>
      <protection/>
    </xf>
    <xf numFmtId="0" fontId="1" fillId="0" borderId="52" xfId="47" applyFont="1" applyBorder="1" applyAlignment="1">
      <alignment horizontal="center"/>
      <protection/>
    </xf>
    <xf numFmtId="0" fontId="4" fillId="0" borderId="53" xfId="47" applyFont="1" applyBorder="1" applyAlignment="1">
      <alignment horizontal="center"/>
      <protection/>
    </xf>
    <xf numFmtId="0" fontId="2" fillId="0" borderId="54" xfId="47" applyFont="1" applyBorder="1">
      <alignment/>
      <protection/>
    </xf>
    <xf numFmtId="0" fontId="14" fillId="37" borderId="0" xfId="47" applyFont="1" applyFill="1" applyBorder="1" applyAlignment="1">
      <alignment wrapText="1"/>
      <protection/>
    </xf>
    <xf numFmtId="0" fontId="1" fillId="0" borderId="25" xfId="0" applyFont="1" applyBorder="1" applyAlignment="1">
      <alignment horizontal="left" vertical="center" wrapText="1"/>
    </xf>
    <xf numFmtId="3" fontId="0" fillId="0" borderId="28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42" xfId="47" applyNumberFormat="1" applyFont="1" applyBorder="1" applyAlignment="1">
      <alignment vertical="center"/>
      <protection/>
    </xf>
    <xf numFmtId="3" fontId="0" fillId="0" borderId="40" xfId="47" applyNumberFormat="1" applyFont="1" applyBorder="1" applyAlignment="1">
      <alignment vertical="center"/>
      <protection/>
    </xf>
    <xf numFmtId="3" fontId="1" fillId="0" borderId="28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top" wrapText="1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26" xfId="0" applyFill="1" applyBorder="1" applyAlignment="1">
      <alignment horizontal="center" vertical="center"/>
    </xf>
    <xf numFmtId="3" fontId="7" fillId="0" borderId="0" xfId="47" applyNumberFormat="1" applyFont="1" applyFill="1" applyBorder="1">
      <alignment/>
      <protection/>
    </xf>
    <xf numFmtId="3" fontId="6" fillId="0" borderId="28" xfId="0" applyNumberFormat="1" applyFont="1" applyFill="1" applyBorder="1" applyAlignment="1">
      <alignment/>
    </xf>
    <xf numFmtId="3" fontId="6" fillId="0" borderId="28" xfId="47" applyNumberFormat="1" applyFont="1" applyFill="1" applyBorder="1">
      <alignment/>
      <protection/>
    </xf>
    <xf numFmtId="3" fontId="6" fillId="0" borderId="27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5" fontId="5" fillId="0" borderId="0" xfId="47" applyNumberFormat="1" applyFont="1" applyFill="1" applyBorder="1" applyAlignment="1">
      <alignment/>
      <protection/>
    </xf>
    <xf numFmtId="1" fontId="2" fillId="0" borderId="0" xfId="47" applyNumberFormat="1" applyFont="1" applyFill="1" applyBorder="1" applyAlignment="1">
      <alignment horizontal="right"/>
      <protection/>
    </xf>
    <xf numFmtId="3" fontId="2" fillId="0" borderId="0" xfId="47" applyNumberFormat="1" applyFont="1" applyFill="1" applyBorder="1" applyAlignment="1">
      <alignment horizontal="right"/>
      <protection/>
    </xf>
    <xf numFmtId="165" fontId="5" fillId="0" borderId="0" xfId="47" applyNumberFormat="1" applyFont="1" applyFill="1" applyBorder="1" applyAlignment="1">
      <alignment horizontal="right"/>
      <protection/>
    </xf>
    <xf numFmtId="1" fontId="5" fillId="0" borderId="0" xfId="47" applyNumberFormat="1" applyFont="1" applyFill="1" applyBorder="1" applyAlignment="1">
      <alignment horizontal="right"/>
      <protection/>
    </xf>
    <xf numFmtId="1" fontId="5" fillId="0" borderId="0" xfId="47" applyNumberFormat="1" applyFont="1" applyFill="1" applyBorder="1" applyAlignment="1">
      <alignment/>
      <protection/>
    </xf>
    <xf numFmtId="1" fontId="2" fillId="0" borderId="0" xfId="47" applyNumberFormat="1" applyFont="1" applyFill="1" applyBorder="1" applyAlignment="1">
      <alignment/>
      <protection/>
    </xf>
    <xf numFmtId="165" fontId="2" fillId="0" borderId="0" xfId="47" applyNumberFormat="1" applyFont="1" applyFill="1" applyBorder="1" applyAlignment="1">
      <alignment/>
      <protection/>
    </xf>
    <xf numFmtId="0" fontId="3" fillId="0" borderId="0" xfId="47" applyFont="1" applyFill="1" applyBorder="1" applyAlignment="1">
      <alignment/>
      <protection/>
    </xf>
    <xf numFmtId="3" fontId="5" fillId="0" borderId="0" xfId="47" applyNumberFormat="1" applyFont="1" applyFill="1" applyBorder="1" applyAlignment="1">
      <alignment/>
      <protection/>
    </xf>
    <xf numFmtId="3" fontId="13" fillId="0" borderId="0" xfId="47" applyNumberFormat="1" applyFont="1" applyFill="1" applyBorder="1" applyAlignment="1">
      <alignment/>
      <protection/>
    </xf>
    <xf numFmtId="165" fontId="4" fillId="0" borderId="0" xfId="47" applyNumberFormat="1" applyFont="1" applyFill="1" applyBorder="1" applyAlignment="1">
      <alignment/>
      <protection/>
    </xf>
    <xf numFmtId="3" fontId="4" fillId="0" borderId="0" xfId="47" applyNumberFormat="1" applyFont="1" applyFill="1" applyBorder="1" applyAlignment="1">
      <alignment/>
      <protection/>
    </xf>
    <xf numFmtId="0" fontId="2" fillId="0" borderId="0" xfId="47" applyNumberFormat="1" applyFont="1" applyFill="1" applyBorder="1" applyAlignment="1">
      <alignment horizontal="right"/>
      <protection/>
    </xf>
    <xf numFmtId="0" fontId="0" fillId="0" borderId="0" xfId="47" applyFill="1" applyBorder="1">
      <alignment/>
      <protection/>
    </xf>
    <xf numFmtId="0" fontId="2" fillId="0" borderId="0" xfId="47" applyFont="1" applyFill="1" applyBorder="1">
      <alignment/>
      <protection/>
    </xf>
    <xf numFmtId="3" fontId="0" fillId="0" borderId="0" xfId="47" applyNumberFormat="1" applyFill="1" applyBorder="1">
      <alignment/>
      <protection/>
    </xf>
    <xf numFmtId="0" fontId="13" fillId="0" borderId="0" xfId="47" applyFont="1" applyFill="1" applyBorder="1">
      <alignment/>
      <protection/>
    </xf>
    <xf numFmtId="0" fontId="14" fillId="0" borderId="0" xfId="47" applyFont="1" applyFill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47" applyFont="1" applyFill="1" applyBorder="1">
      <alignment/>
      <protection/>
    </xf>
    <xf numFmtId="0" fontId="0" fillId="0" borderId="51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3" fontId="0" fillId="0" borderId="56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2" fillId="0" borderId="10" xfId="47" applyNumberFormat="1" applyFont="1" applyFill="1" applyBorder="1" applyAlignment="1">
      <alignment horizontal="center"/>
      <protection/>
    </xf>
    <xf numFmtId="3" fontId="2" fillId="0" borderId="0" xfId="47" applyNumberFormat="1" applyFont="1" applyFill="1" applyBorder="1" applyAlignment="1">
      <alignment horizontal="center"/>
      <protection/>
    </xf>
    <xf numFmtId="3" fontId="2" fillId="0" borderId="11" xfId="47" applyNumberFormat="1" applyFont="1" applyFill="1" applyBorder="1" applyAlignment="1">
      <alignment horizontal="center"/>
      <protection/>
    </xf>
    <xf numFmtId="3" fontId="2" fillId="0" borderId="15" xfId="47" applyNumberFormat="1" applyFont="1" applyFill="1" applyBorder="1" applyAlignment="1">
      <alignment horizontal="center"/>
      <protection/>
    </xf>
    <xf numFmtId="0" fontId="10" fillId="0" borderId="42" xfId="47" applyFont="1" applyFill="1" applyBorder="1" applyAlignment="1">
      <alignment horizontal="center" vertical="center"/>
      <protection/>
    </xf>
    <xf numFmtId="0" fontId="10" fillId="0" borderId="40" xfId="47" applyFont="1" applyFill="1" applyBorder="1" applyAlignment="1">
      <alignment horizontal="center" vertical="center"/>
      <protection/>
    </xf>
    <xf numFmtId="3" fontId="10" fillId="0" borderId="42" xfId="47" applyNumberFormat="1" applyFont="1" applyFill="1" applyBorder="1" applyAlignment="1">
      <alignment vertical="center"/>
      <protection/>
    </xf>
    <xf numFmtId="3" fontId="10" fillId="0" borderId="40" xfId="47" applyNumberFormat="1" applyFont="1" applyFill="1" applyBorder="1" applyAlignment="1">
      <alignment vertical="center"/>
      <protection/>
    </xf>
    <xf numFmtId="3" fontId="0" fillId="0" borderId="42" xfId="0" applyNumberFormat="1" applyFont="1" applyFill="1" applyBorder="1" applyAlignment="1">
      <alignment horizontal="right" vertical="center" wrapText="1"/>
    </xf>
    <xf numFmtId="3" fontId="0" fillId="0" borderId="40" xfId="0" applyNumberFormat="1" applyFont="1" applyFill="1" applyBorder="1" applyAlignment="1">
      <alignment horizontal="right" vertical="center" wrapText="1"/>
    </xf>
    <xf numFmtId="3" fontId="1" fillId="0" borderId="42" xfId="0" applyNumberFormat="1" applyFont="1" applyFill="1" applyBorder="1" applyAlignment="1">
      <alignment horizontal="right" vertical="center" wrapText="1"/>
    </xf>
    <xf numFmtId="3" fontId="1" fillId="0" borderId="40" xfId="0" applyNumberFormat="1" applyFont="1" applyFill="1" applyBorder="1" applyAlignment="1">
      <alignment horizontal="right" vertical="center" wrapText="1"/>
    </xf>
    <xf numFmtId="3" fontId="1" fillId="0" borderId="42" xfId="0" applyNumberFormat="1" applyFont="1" applyFill="1" applyBorder="1" applyAlignment="1">
      <alignment horizontal="right" vertical="center" wrapText="1"/>
    </xf>
    <xf numFmtId="3" fontId="1" fillId="0" borderId="40" xfId="0" applyNumberFormat="1" applyFont="1" applyFill="1" applyBorder="1" applyAlignment="1">
      <alignment horizontal="right" vertical="center" wrapText="1"/>
    </xf>
    <xf numFmtId="3" fontId="0" fillId="0" borderId="42" xfId="0" applyNumberFormat="1" applyFont="1" applyFill="1" applyBorder="1" applyAlignment="1">
      <alignment horizontal="right" vertical="center" wrapText="1"/>
    </xf>
    <xf numFmtId="3" fontId="0" fillId="0" borderId="40" xfId="0" applyNumberFormat="1" applyFont="1" applyFill="1" applyBorder="1" applyAlignment="1">
      <alignment horizontal="right" vertical="center" wrapText="1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" fillId="0" borderId="21" xfId="0" applyFont="1" applyFill="1" applyBorder="1" applyAlignment="1">
      <alignment/>
    </xf>
    <xf numFmtId="0" fontId="10" fillId="39" borderId="41" xfId="47" applyFont="1" applyFill="1" applyBorder="1" applyAlignment="1">
      <alignment horizontal="center" vertical="center"/>
      <protection/>
    </xf>
    <xf numFmtId="3" fontId="10" fillId="39" borderId="41" xfId="47" applyNumberFormat="1" applyFont="1" applyFill="1" applyBorder="1" applyAlignment="1">
      <alignment vertical="center"/>
      <protection/>
    </xf>
    <xf numFmtId="3" fontId="0" fillId="39" borderId="25" xfId="0" applyNumberFormat="1" applyFont="1" applyFill="1" applyBorder="1" applyAlignment="1">
      <alignment horizontal="right" vertical="center" wrapText="1"/>
    </xf>
    <xf numFmtId="3" fontId="1" fillId="39" borderId="41" xfId="0" applyNumberFormat="1" applyFont="1" applyFill="1" applyBorder="1" applyAlignment="1">
      <alignment horizontal="right" vertical="center" wrapText="1"/>
    </xf>
    <xf numFmtId="3" fontId="1" fillId="39" borderId="25" xfId="0" applyNumberFormat="1" applyFont="1" applyFill="1" applyBorder="1" applyAlignment="1">
      <alignment horizontal="right" vertical="center" wrapText="1"/>
    </xf>
    <xf numFmtId="3" fontId="1" fillId="39" borderId="41" xfId="0" applyNumberFormat="1" applyFont="1" applyFill="1" applyBorder="1" applyAlignment="1">
      <alignment horizontal="right" vertical="center" wrapText="1"/>
    </xf>
    <xf numFmtId="3" fontId="1" fillId="39" borderId="25" xfId="0" applyNumberFormat="1" applyFont="1" applyFill="1" applyBorder="1" applyAlignment="1">
      <alignment horizontal="right" vertical="center" wrapText="1"/>
    </xf>
    <xf numFmtId="3" fontId="0" fillId="39" borderId="25" xfId="0" applyNumberFormat="1" applyFont="1" applyFill="1" applyBorder="1" applyAlignment="1">
      <alignment horizontal="right" vertical="center" wrapText="1"/>
    </xf>
    <xf numFmtId="0" fontId="0" fillId="39" borderId="25" xfId="0" applyFill="1" applyBorder="1" applyAlignment="1">
      <alignment vertical="center"/>
    </xf>
    <xf numFmtId="3" fontId="0" fillId="39" borderId="21" xfId="0" applyNumberFormat="1" applyFont="1" applyFill="1" applyBorder="1" applyAlignment="1">
      <alignment horizontal="right" vertical="center" wrapText="1"/>
    </xf>
    <xf numFmtId="0" fontId="1" fillId="39" borderId="21" xfId="0" applyFont="1" applyFill="1" applyBorder="1" applyAlignment="1">
      <alignment/>
    </xf>
    <xf numFmtId="3" fontId="1" fillId="39" borderId="21" xfId="0" applyNumberFormat="1" applyFont="1" applyFill="1" applyBorder="1" applyAlignment="1">
      <alignment horizontal="right" vertical="center" wrapText="1"/>
    </xf>
    <xf numFmtId="0" fontId="2" fillId="39" borderId="35" xfId="47" applyFont="1" applyFill="1" applyBorder="1" applyAlignment="1">
      <alignment horizontal="left"/>
      <protection/>
    </xf>
    <xf numFmtId="0" fontId="2" fillId="39" borderId="14" xfId="47" applyFont="1" applyFill="1" applyBorder="1">
      <alignment/>
      <protection/>
    </xf>
    <xf numFmtId="3" fontId="2" fillId="39" borderId="35" xfId="47" applyNumberFormat="1" applyFont="1" applyFill="1" applyBorder="1" applyAlignment="1">
      <alignment horizontal="center"/>
      <protection/>
    </xf>
    <xf numFmtId="3" fontId="2" fillId="39" borderId="10" xfId="47" applyNumberFormat="1" applyFont="1" applyFill="1" applyBorder="1" applyAlignment="1">
      <alignment horizontal="center"/>
      <protection/>
    </xf>
    <xf numFmtId="3" fontId="2" fillId="39" borderId="14" xfId="47" applyNumberFormat="1" applyFont="1" applyFill="1" applyBorder="1" applyAlignment="1">
      <alignment horizontal="center"/>
      <protection/>
    </xf>
    <xf numFmtId="0" fontId="2" fillId="39" borderId="20" xfId="47" applyFont="1" applyFill="1" applyBorder="1" applyAlignment="1">
      <alignment horizontal="left"/>
      <protection/>
    </xf>
    <xf numFmtId="0" fontId="2" fillId="39" borderId="15" xfId="47" applyFont="1" applyFill="1" applyBorder="1">
      <alignment/>
      <protection/>
    </xf>
    <xf numFmtId="3" fontId="2" fillId="39" borderId="36" xfId="47" applyNumberFormat="1" applyFont="1" applyFill="1" applyBorder="1" applyAlignment="1">
      <alignment horizontal="center"/>
      <protection/>
    </xf>
    <xf numFmtId="3" fontId="2" fillId="39" borderId="19" xfId="47" applyNumberFormat="1" applyFont="1" applyFill="1" applyBorder="1" applyAlignment="1">
      <alignment horizontal="center"/>
      <protection/>
    </xf>
    <xf numFmtId="3" fontId="2" fillId="39" borderId="18" xfId="47" applyNumberFormat="1" applyFont="1" applyFill="1" applyBorder="1" applyAlignment="1">
      <alignment horizontal="center"/>
      <protection/>
    </xf>
    <xf numFmtId="0" fontId="14" fillId="37" borderId="0" xfId="47" applyFont="1" applyFill="1" applyBorder="1">
      <alignment/>
      <protection/>
    </xf>
    <xf numFmtId="0" fontId="13" fillId="37" borderId="0" xfId="47" applyFont="1" applyFill="1" applyBorder="1">
      <alignment/>
      <protection/>
    </xf>
    <xf numFmtId="0" fontId="0" fillId="39" borderId="0" xfId="0" applyFill="1" applyAlignment="1">
      <alignment/>
    </xf>
    <xf numFmtId="0" fontId="11" fillId="39" borderId="0" xfId="0" applyFont="1" applyFill="1" applyAlignment="1">
      <alignment/>
    </xf>
    <xf numFmtId="0" fontId="0" fillId="39" borderId="26" xfId="0" applyFill="1" applyBorder="1" applyAlignment="1">
      <alignment horizontal="center" vertical="center"/>
    </xf>
    <xf numFmtId="3" fontId="7" fillId="39" borderId="0" xfId="0" applyNumberFormat="1" applyFont="1" applyFill="1" applyBorder="1" applyAlignment="1">
      <alignment/>
    </xf>
    <xf numFmtId="3" fontId="6" fillId="39" borderId="28" xfId="0" applyNumberFormat="1" applyFont="1" applyFill="1" applyBorder="1" applyAlignment="1">
      <alignment/>
    </xf>
    <xf numFmtId="3" fontId="6" fillId="39" borderId="27" xfId="0" applyNumberFormat="1" applyFont="1" applyFill="1" applyBorder="1" applyAlignment="1">
      <alignment/>
    </xf>
    <xf numFmtId="165" fontId="5" fillId="37" borderId="0" xfId="47" applyNumberFormat="1" applyFont="1" applyFill="1" applyBorder="1" applyAlignment="1">
      <alignment/>
      <protection/>
    </xf>
    <xf numFmtId="1" fontId="2" fillId="37" borderId="0" xfId="47" applyNumberFormat="1" applyFont="1" applyFill="1" applyBorder="1" applyAlignment="1">
      <alignment horizontal="right"/>
      <protection/>
    </xf>
    <xf numFmtId="3" fontId="5" fillId="39" borderId="0" xfId="47" applyNumberFormat="1" applyFont="1" applyFill="1" applyBorder="1" applyAlignment="1">
      <alignment horizontal="right"/>
      <protection/>
    </xf>
    <xf numFmtId="3" fontId="2" fillId="39" borderId="0" xfId="47" applyNumberFormat="1" applyFont="1" applyFill="1" applyBorder="1" applyAlignment="1">
      <alignment horizontal="right"/>
      <protection/>
    </xf>
    <xf numFmtId="165" fontId="5" fillId="37" borderId="0" xfId="47" applyNumberFormat="1" applyFont="1" applyFill="1" applyBorder="1" applyAlignment="1">
      <alignment horizontal="right"/>
      <protection/>
    </xf>
    <xf numFmtId="1" fontId="5" fillId="37" borderId="0" xfId="47" applyNumberFormat="1" applyFont="1" applyFill="1" applyBorder="1" applyAlignment="1">
      <alignment horizontal="right"/>
      <protection/>
    </xf>
    <xf numFmtId="1" fontId="5" fillId="37" borderId="0" xfId="47" applyNumberFormat="1" applyFont="1" applyFill="1" applyBorder="1" applyAlignment="1">
      <alignment/>
      <protection/>
    </xf>
    <xf numFmtId="1" fontId="2" fillId="37" borderId="0" xfId="47" applyNumberFormat="1" applyFont="1" applyFill="1" applyBorder="1" applyAlignment="1">
      <alignment/>
      <protection/>
    </xf>
    <xf numFmtId="1" fontId="2" fillId="39" borderId="0" xfId="47" applyNumberFormat="1" applyFont="1" applyFill="1" applyBorder="1" applyAlignment="1">
      <alignment/>
      <protection/>
    </xf>
    <xf numFmtId="1" fontId="5" fillId="39" borderId="0" xfId="47" applyNumberFormat="1" applyFont="1" applyFill="1" applyBorder="1" applyAlignment="1">
      <alignment/>
      <protection/>
    </xf>
    <xf numFmtId="165" fontId="2" fillId="37" borderId="0" xfId="47" applyNumberFormat="1" applyFont="1" applyFill="1" applyBorder="1" applyAlignment="1">
      <alignment/>
      <protection/>
    </xf>
    <xf numFmtId="0" fontId="2" fillId="39" borderId="0" xfId="47" applyFont="1" applyFill="1" applyBorder="1">
      <alignment/>
      <protection/>
    </xf>
    <xf numFmtId="0" fontId="3" fillId="39" borderId="0" xfId="47" applyFont="1" applyFill="1" applyBorder="1" applyAlignment="1">
      <alignment/>
      <protection/>
    </xf>
    <xf numFmtId="3" fontId="5" fillId="39" borderId="0" xfId="47" applyNumberFormat="1" applyFont="1" applyFill="1" applyBorder="1" applyAlignment="1">
      <alignment/>
      <protection/>
    </xf>
    <xf numFmtId="3" fontId="2" fillId="39" borderId="0" xfId="47" applyNumberFormat="1" applyFont="1" applyFill="1" applyBorder="1" applyAlignment="1">
      <alignment/>
      <protection/>
    </xf>
    <xf numFmtId="3" fontId="2" fillId="37" borderId="0" xfId="47" applyNumberFormat="1" applyFont="1" applyFill="1" applyBorder="1" applyAlignment="1">
      <alignment/>
      <protection/>
    </xf>
    <xf numFmtId="3" fontId="13" fillId="37" borderId="0" xfId="47" applyNumberFormat="1" applyFont="1" applyFill="1" applyBorder="1" applyAlignment="1">
      <alignment/>
      <protection/>
    </xf>
    <xf numFmtId="3" fontId="5" fillId="37" borderId="0" xfId="47" applyNumberFormat="1" applyFont="1" applyFill="1" applyBorder="1" applyAlignment="1">
      <alignment/>
      <protection/>
    </xf>
    <xf numFmtId="0" fontId="13" fillId="39" borderId="0" xfId="47" applyFont="1" applyFill="1" applyBorder="1">
      <alignment/>
      <protection/>
    </xf>
    <xf numFmtId="0" fontId="14" fillId="39" borderId="0" xfId="47" applyFont="1" applyFill="1" applyBorder="1">
      <alignment/>
      <protection/>
    </xf>
    <xf numFmtId="0" fontId="0" fillId="39" borderId="0" xfId="47" applyFill="1" applyBorder="1">
      <alignment/>
      <protection/>
    </xf>
    <xf numFmtId="165" fontId="2" fillId="39" borderId="0" xfId="46" applyNumberFormat="1" applyFont="1" applyFill="1" applyBorder="1" applyAlignment="1" applyProtection="1">
      <alignment/>
      <protection/>
    </xf>
    <xf numFmtId="165" fontId="4" fillId="37" borderId="0" xfId="47" applyNumberFormat="1" applyFont="1" applyFill="1" applyBorder="1" applyAlignment="1">
      <alignment/>
      <protection/>
    </xf>
    <xf numFmtId="49" fontId="2" fillId="39" borderId="0" xfId="47" applyNumberFormat="1" applyFont="1" applyFill="1" applyBorder="1" applyAlignment="1">
      <alignment horizontal="right"/>
      <protection/>
    </xf>
    <xf numFmtId="3" fontId="2" fillId="37" borderId="0" xfId="47" applyNumberFormat="1" applyFont="1" applyFill="1" applyBorder="1" applyAlignment="1">
      <alignment horizontal="right"/>
      <protection/>
    </xf>
    <xf numFmtId="3" fontId="4" fillId="37" borderId="0" xfId="47" applyNumberFormat="1" applyFont="1" applyFill="1" applyBorder="1" applyAlignment="1">
      <alignment/>
      <protection/>
    </xf>
    <xf numFmtId="0" fontId="2" fillId="37" borderId="0" xfId="47" applyNumberFormat="1" applyFont="1" applyFill="1" applyBorder="1" applyAlignment="1">
      <alignment horizontal="right"/>
      <protection/>
    </xf>
    <xf numFmtId="0" fontId="1" fillId="39" borderId="0" xfId="47" applyFont="1" applyFill="1" applyBorder="1">
      <alignment/>
      <protection/>
    </xf>
    <xf numFmtId="0" fontId="5" fillId="39" borderId="0" xfId="47" applyFont="1" applyFill="1" applyBorder="1">
      <alignment/>
      <protection/>
    </xf>
    <xf numFmtId="3" fontId="0" fillId="39" borderId="0" xfId="47" applyNumberFormat="1" applyFill="1" applyBorder="1">
      <alignment/>
      <protection/>
    </xf>
    <xf numFmtId="3" fontId="2" fillId="39" borderId="0" xfId="47" applyNumberFormat="1" applyFont="1" applyFill="1" applyBorder="1">
      <alignment/>
      <protection/>
    </xf>
    <xf numFmtId="3" fontId="5" fillId="39" borderId="0" xfId="47" applyNumberFormat="1" applyFont="1" applyFill="1" applyBorder="1">
      <alignment/>
      <protection/>
    </xf>
    <xf numFmtId="0" fontId="0" fillId="39" borderId="0" xfId="47" applyFill="1">
      <alignment/>
      <protection/>
    </xf>
    <xf numFmtId="0" fontId="9" fillId="0" borderId="21" xfId="65" applyFont="1" applyBorder="1" applyAlignment="1">
      <alignment wrapText="1"/>
      <protection/>
    </xf>
    <xf numFmtId="0" fontId="10" fillId="0" borderId="21" xfId="65" applyFont="1" applyBorder="1" applyAlignment="1">
      <alignment wrapText="1"/>
      <protection/>
    </xf>
    <xf numFmtId="0" fontId="2" fillId="39" borderId="0" xfId="0" applyFont="1" applyFill="1" applyAlignment="1">
      <alignment/>
    </xf>
    <xf numFmtId="0" fontId="3" fillId="39" borderId="0" xfId="47" applyFont="1" applyFill="1" applyBorder="1">
      <alignment/>
      <protection/>
    </xf>
    <xf numFmtId="166" fontId="3" fillId="39" borderId="0" xfId="46" applyNumberFormat="1" applyFont="1" applyFill="1" applyBorder="1" applyAlignment="1" applyProtection="1">
      <alignment horizontal="right"/>
      <protection/>
    </xf>
    <xf numFmtId="0" fontId="15" fillId="39" borderId="0" xfId="47" applyFont="1" applyFill="1" applyBorder="1">
      <alignment/>
      <protection/>
    </xf>
    <xf numFmtId="0" fontId="17" fillId="39" borderId="0" xfId="47" applyFont="1" applyFill="1" applyBorder="1">
      <alignment/>
      <protection/>
    </xf>
    <xf numFmtId="0" fontId="5" fillId="39" borderId="0" xfId="47" applyFont="1" applyFill="1" applyBorder="1">
      <alignment/>
      <protection/>
    </xf>
    <xf numFmtId="166" fontId="3" fillId="39" borderId="0" xfId="46" applyNumberFormat="1" applyFont="1" applyFill="1" applyBorder="1" applyAlignment="1" applyProtection="1">
      <alignment/>
      <protection/>
    </xf>
    <xf numFmtId="3" fontId="2" fillId="39" borderId="23" xfId="47" applyNumberFormat="1" applyFont="1" applyFill="1" applyBorder="1">
      <alignment/>
      <protection/>
    </xf>
    <xf numFmtId="3" fontId="5" fillId="39" borderId="23" xfId="47" applyNumberFormat="1" applyFont="1" applyFill="1" applyBorder="1">
      <alignment/>
      <protection/>
    </xf>
    <xf numFmtId="0" fontId="15" fillId="39" borderId="30" xfId="47" applyFont="1" applyFill="1" applyBorder="1">
      <alignment/>
      <protection/>
    </xf>
    <xf numFmtId="9" fontId="2" fillId="39" borderId="63" xfId="47" applyNumberFormat="1" applyFont="1" applyFill="1" applyBorder="1">
      <alignment/>
      <protection/>
    </xf>
    <xf numFmtId="3" fontId="2" fillId="39" borderId="34" xfId="47" applyNumberFormat="1" applyFont="1" applyFill="1" applyBorder="1" applyAlignment="1">
      <alignment wrapText="1"/>
      <protection/>
    </xf>
    <xf numFmtId="3" fontId="5" fillId="39" borderId="37" xfId="47" applyNumberFormat="1" applyFont="1" applyFill="1" applyBorder="1" applyAlignment="1">
      <alignment wrapText="1"/>
      <protection/>
    </xf>
    <xf numFmtId="0" fontId="14" fillId="39" borderId="26" xfId="47" applyFont="1" applyFill="1" applyBorder="1">
      <alignment/>
      <protection/>
    </xf>
    <xf numFmtId="9" fontId="5" fillId="39" borderId="37" xfId="47" applyNumberFormat="1" applyFont="1" applyFill="1" applyBorder="1" applyAlignment="1">
      <alignment wrapText="1"/>
      <protection/>
    </xf>
    <xf numFmtId="166" fontId="3" fillId="39" borderId="30" xfId="46" applyNumberFormat="1" applyFont="1" applyFill="1" applyBorder="1" applyAlignment="1" applyProtection="1">
      <alignment/>
      <protection/>
    </xf>
    <xf numFmtId="9" fontId="2" fillId="39" borderId="22" xfId="47" applyNumberFormat="1" applyFont="1" applyFill="1" applyBorder="1">
      <alignment/>
      <protection/>
    </xf>
    <xf numFmtId="166" fontId="3" fillId="39" borderId="30" xfId="46" applyNumberFormat="1" applyFont="1" applyFill="1" applyBorder="1" applyAlignment="1" applyProtection="1">
      <alignment horizontal="right"/>
      <protection/>
    </xf>
    <xf numFmtId="3" fontId="0" fillId="39" borderId="23" xfId="47" applyNumberFormat="1" applyFont="1" applyFill="1" applyBorder="1">
      <alignment/>
      <protection/>
    </xf>
    <xf numFmtId="3" fontId="0" fillId="39" borderId="0" xfId="47" applyNumberFormat="1" applyFont="1" applyFill="1" applyBorder="1">
      <alignment/>
      <protection/>
    </xf>
    <xf numFmtId="166" fontId="4" fillId="39" borderId="0" xfId="46" applyNumberFormat="1" applyFont="1" applyFill="1" applyBorder="1" applyAlignment="1" applyProtection="1">
      <alignment/>
      <protection/>
    </xf>
    <xf numFmtId="0" fontId="17" fillId="39" borderId="30" xfId="47" applyFont="1" applyFill="1" applyBorder="1">
      <alignment/>
      <protection/>
    </xf>
    <xf numFmtId="3" fontId="2" fillId="39" borderId="22" xfId="47" applyNumberFormat="1" applyFont="1" applyFill="1" applyBorder="1">
      <alignment/>
      <protection/>
    </xf>
    <xf numFmtId="9" fontId="5" fillId="39" borderId="30" xfId="47" applyNumberFormat="1" applyFont="1" applyFill="1" applyBorder="1">
      <alignment/>
      <protection/>
    </xf>
    <xf numFmtId="9" fontId="5" fillId="0" borderId="63" xfId="47" applyNumberFormat="1" applyFont="1" applyBorder="1" applyAlignment="1">
      <alignment horizontal="right"/>
      <protection/>
    </xf>
    <xf numFmtId="3" fontId="5" fillId="0" borderId="21" xfId="47" applyNumberFormat="1" applyFont="1" applyBorder="1">
      <alignment/>
      <protection/>
    </xf>
    <xf numFmtId="3" fontId="1" fillId="0" borderId="21" xfId="47" applyNumberFormat="1" applyFont="1" applyBorder="1">
      <alignment/>
      <protection/>
    </xf>
    <xf numFmtId="3" fontId="2" fillId="39" borderId="34" xfId="47" applyNumberFormat="1" applyFont="1" applyFill="1" applyBorder="1">
      <alignment/>
      <protection/>
    </xf>
    <xf numFmtId="3" fontId="5" fillId="39" borderId="37" xfId="47" applyNumberFormat="1" applyFont="1" applyFill="1" applyBorder="1">
      <alignment/>
      <protection/>
    </xf>
    <xf numFmtId="3" fontId="5" fillId="39" borderId="21" xfId="47" applyNumberFormat="1" applyFont="1" applyFill="1" applyBorder="1">
      <alignment/>
      <protection/>
    </xf>
    <xf numFmtId="9" fontId="5" fillId="39" borderId="64" xfId="47" applyNumberFormat="1" applyFont="1" applyFill="1" applyBorder="1">
      <alignment/>
      <protection/>
    </xf>
    <xf numFmtId="3" fontId="1" fillId="0" borderId="21" xfId="47" applyNumberFormat="1" applyFont="1" applyBorder="1" applyAlignment="1">
      <alignment horizontal="right"/>
      <protection/>
    </xf>
    <xf numFmtId="3" fontId="5" fillId="0" borderId="22" xfId="47" applyNumberFormat="1" applyFont="1" applyBorder="1" applyAlignment="1">
      <alignment horizontal="right"/>
      <protection/>
    </xf>
    <xf numFmtId="3" fontId="1" fillId="0" borderId="22" xfId="47" applyNumberFormat="1" applyFont="1" applyBorder="1" applyAlignment="1">
      <alignment horizontal="right"/>
      <protection/>
    </xf>
    <xf numFmtId="9" fontId="1" fillId="0" borderId="64" xfId="0" applyNumberFormat="1" applyFont="1" applyBorder="1" applyAlignment="1">
      <alignment horizontal="right"/>
    </xf>
    <xf numFmtId="166" fontId="4" fillId="39" borderId="30" xfId="46" applyNumberFormat="1" applyFont="1" applyFill="1" applyBorder="1" applyAlignment="1" applyProtection="1">
      <alignment/>
      <protection/>
    </xf>
    <xf numFmtId="3" fontId="5" fillId="39" borderId="28" xfId="47" applyNumberFormat="1" applyFont="1" applyFill="1" applyBorder="1">
      <alignment/>
      <protection/>
    </xf>
    <xf numFmtId="3" fontId="1" fillId="39" borderId="0" xfId="47" applyNumberFormat="1" applyFont="1" applyFill="1" applyBorder="1">
      <alignment/>
      <protection/>
    </xf>
    <xf numFmtId="3" fontId="5" fillId="39" borderId="30" xfId="47" applyNumberFormat="1" applyFont="1" applyFill="1" applyBorder="1">
      <alignment/>
      <protection/>
    </xf>
    <xf numFmtId="9" fontId="5" fillId="39" borderId="26" xfId="47" applyNumberFormat="1" applyFont="1" applyFill="1" applyBorder="1">
      <alignment/>
      <protection/>
    </xf>
    <xf numFmtId="3" fontId="2" fillId="39" borderId="65" xfId="47" applyNumberFormat="1" applyFont="1" applyFill="1" applyBorder="1" applyAlignment="1">
      <alignment wrapText="1"/>
      <protection/>
    </xf>
    <xf numFmtId="3" fontId="5" fillId="39" borderId="29" xfId="47" applyNumberFormat="1" applyFont="1" applyFill="1" applyBorder="1" applyAlignment="1">
      <alignment wrapText="1"/>
      <protection/>
    </xf>
    <xf numFmtId="3" fontId="5" fillId="39" borderId="29" xfId="47" applyNumberFormat="1" applyFont="1" applyFill="1" applyBorder="1">
      <alignment/>
      <protection/>
    </xf>
    <xf numFmtId="3" fontId="5" fillId="0" borderId="28" xfId="47" applyNumberFormat="1" applyFont="1" applyFill="1" applyBorder="1" applyAlignment="1">
      <alignment horizontal="right"/>
      <protection/>
    </xf>
    <xf numFmtId="3" fontId="5" fillId="0" borderId="30" xfId="47" applyNumberFormat="1" applyFont="1" applyFill="1" applyBorder="1" applyAlignment="1">
      <alignment horizontal="right"/>
      <protection/>
    </xf>
    <xf numFmtId="3" fontId="2" fillId="0" borderId="65" xfId="47" applyNumberFormat="1" applyFont="1" applyFill="1" applyBorder="1">
      <alignment/>
      <protection/>
    </xf>
    <xf numFmtId="3" fontId="5" fillId="0" borderId="28" xfId="47" applyNumberFormat="1" applyFont="1" applyFill="1" applyBorder="1">
      <alignment/>
      <protection/>
    </xf>
    <xf numFmtId="0" fontId="2" fillId="0" borderId="23" xfId="0" applyFont="1" applyBorder="1" applyAlignment="1">
      <alignment/>
    </xf>
    <xf numFmtId="3" fontId="0" fillId="39" borderId="22" xfId="47" applyNumberFormat="1" applyFont="1" applyFill="1" applyBorder="1">
      <alignment/>
      <protection/>
    </xf>
    <xf numFmtId="3" fontId="5" fillId="0" borderId="23" xfId="47" applyNumberFormat="1" applyFont="1" applyBorder="1" applyAlignment="1">
      <alignment horizontal="right"/>
      <protection/>
    </xf>
    <xf numFmtId="0" fontId="0" fillId="0" borderId="66" xfId="0" applyBorder="1" applyAlignment="1">
      <alignment/>
    </xf>
    <xf numFmtId="0" fontId="0" fillId="39" borderId="23" xfId="47" applyFill="1" applyBorder="1">
      <alignment/>
      <protection/>
    </xf>
    <xf numFmtId="166" fontId="5" fillId="39" borderId="0" xfId="46" applyNumberFormat="1" applyFont="1" applyFill="1" applyBorder="1" applyAlignment="1" applyProtection="1">
      <alignment/>
      <protection/>
    </xf>
    <xf numFmtId="3" fontId="0" fillId="39" borderId="23" xfId="47" applyNumberFormat="1" applyFill="1" applyBorder="1">
      <alignment/>
      <protection/>
    </xf>
    <xf numFmtId="3" fontId="1" fillId="39" borderId="23" xfId="47" applyNumberFormat="1" applyFont="1" applyFill="1" applyBorder="1">
      <alignment/>
      <protection/>
    </xf>
    <xf numFmtId="3" fontId="1" fillId="39" borderId="22" xfId="47" applyNumberFormat="1" applyFont="1" applyFill="1" applyBorder="1">
      <alignment/>
      <protection/>
    </xf>
    <xf numFmtId="3" fontId="5" fillId="39" borderId="22" xfId="47" applyNumberFormat="1" applyFont="1" applyFill="1" applyBorder="1">
      <alignment/>
      <protection/>
    </xf>
    <xf numFmtId="3" fontId="1" fillId="39" borderId="30" xfId="47" applyNumberFormat="1" applyFont="1" applyFill="1" applyBorder="1">
      <alignment/>
      <protection/>
    </xf>
    <xf numFmtId="0" fontId="15" fillId="39" borderId="29" xfId="47" applyFont="1" applyFill="1" applyBorder="1">
      <alignment/>
      <protection/>
    </xf>
    <xf numFmtId="3" fontId="1" fillId="39" borderId="37" xfId="47" applyNumberFormat="1" applyFont="1" applyFill="1" applyBorder="1">
      <alignment/>
      <protection/>
    </xf>
    <xf numFmtId="3" fontId="2" fillId="39" borderId="37" xfId="47" applyNumberFormat="1" applyFont="1" applyFill="1" applyBorder="1">
      <alignment/>
      <protection/>
    </xf>
    <xf numFmtId="3" fontId="2" fillId="39" borderId="29" xfId="47" applyNumberFormat="1" applyFont="1" applyFill="1" applyBorder="1">
      <alignment/>
      <protection/>
    </xf>
    <xf numFmtId="0" fontId="2" fillId="39" borderId="0" xfId="0" applyFont="1" applyFill="1" applyBorder="1" applyAlignment="1">
      <alignment/>
    </xf>
    <xf numFmtId="0" fontId="3" fillId="39" borderId="0" xfId="47" applyFont="1" applyFill="1" applyBorder="1" applyAlignment="1">
      <alignment horizontal="right"/>
      <protection/>
    </xf>
    <xf numFmtId="0" fontId="15" fillId="39" borderId="67" xfId="47" applyFont="1" applyFill="1" applyBorder="1">
      <alignment/>
      <protection/>
    </xf>
    <xf numFmtId="0" fontId="16" fillId="39" borderId="67" xfId="47" applyFont="1" applyFill="1" applyBorder="1" applyAlignment="1">
      <alignment horizontal="right"/>
      <protection/>
    </xf>
    <xf numFmtId="3" fontId="0" fillId="39" borderId="68" xfId="47" applyNumberFormat="1" applyFill="1" applyBorder="1">
      <alignment/>
      <protection/>
    </xf>
    <xf numFmtId="3" fontId="2" fillId="39" borderId="68" xfId="47" applyNumberFormat="1" applyFont="1" applyFill="1" applyBorder="1">
      <alignment/>
      <protection/>
    </xf>
    <xf numFmtId="3" fontId="0" fillId="39" borderId="68" xfId="47" applyNumberFormat="1" applyFont="1" applyFill="1" applyBorder="1">
      <alignment/>
      <protection/>
    </xf>
    <xf numFmtId="166" fontId="15" fillId="39" borderId="0" xfId="46" applyNumberFormat="1" applyFont="1" applyFill="1" applyBorder="1" applyAlignment="1" applyProtection="1">
      <alignment/>
      <protection/>
    </xf>
    <xf numFmtId="0" fontId="16" fillId="39" borderId="0" xfId="47" applyFont="1" applyFill="1" applyBorder="1" applyAlignment="1">
      <alignment horizontal="right"/>
      <protection/>
    </xf>
    <xf numFmtId="3" fontId="0" fillId="39" borderId="22" xfId="47" applyNumberFormat="1" applyFill="1" applyBorder="1">
      <alignment/>
      <protection/>
    </xf>
    <xf numFmtId="0" fontId="0" fillId="39" borderId="0" xfId="0" applyFill="1" applyBorder="1" applyAlignment="1">
      <alignment/>
    </xf>
    <xf numFmtId="0" fontId="16" fillId="39" borderId="0" xfId="47" applyFont="1" applyFill="1" applyBorder="1">
      <alignment/>
      <protection/>
    </xf>
    <xf numFmtId="0" fontId="18" fillId="39" borderId="0" xfId="47" applyFont="1" applyFill="1" applyBorder="1">
      <alignment/>
      <protection/>
    </xf>
    <xf numFmtId="0" fontId="18" fillId="39" borderId="30" xfId="47" applyFont="1" applyFill="1" applyBorder="1">
      <alignment/>
      <protection/>
    </xf>
    <xf numFmtId="0" fontId="4" fillId="39" borderId="0" xfId="47" applyFont="1" applyFill="1" applyBorder="1">
      <alignment/>
      <protection/>
    </xf>
    <xf numFmtId="0" fontId="3" fillId="39" borderId="30" xfId="47" applyFont="1" applyFill="1" applyBorder="1">
      <alignment/>
      <protection/>
    </xf>
    <xf numFmtId="0" fontId="4" fillId="39" borderId="30" xfId="47" applyFont="1" applyFill="1" applyBorder="1">
      <alignment/>
      <protection/>
    </xf>
    <xf numFmtId="0" fontId="1" fillId="39" borderId="30" xfId="47" applyFont="1" applyFill="1" applyBorder="1">
      <alignment/>
      <protection/>
    </xf>
    <xf numFmtId="3" fontId="1" fillId="39" borderId="23" xfId="46" applyNumberFormat="1" applyFont="1" applyFill="1" applyBorder="1" applyAlignment="1" applyProtection="1">
      <alignment horizontal="right"/>
      <protection/>
    </xf>
    <xf numFmtId="3" fontId="2" fillId="39" borderId="23" xfId="46" applyNumberFormat="1" applyFont="1" applyFill="1" applyBorder="1" applyAlignment="1" applyProtection="1">
      <alignment horizontal="right"/>
      <protection/>
    </xf>
    <xf numFmtId="3" fontId="3" fillId="39" borderId="23" xfId="47" applyNumberFormat="1" applyFont="1" applyFill="1" applyBorder="1">
      <alignment/>
      <protection/>
    </xf>
    <xf numFmtId="3" fontId="3" fillId="39" borderId="23" xfId="46" applyNumberFormat="1" applyFont="1" applyFill="1" applyBorder="1" applyAlignment="1" applyProtection="1">
      <alignment horizontal="right"/>
      <protection/>
    </xf>
    <xf numFmtId="0" fontId="2" fillId="39" borderId="27" xfId="0" applyFont="1" applyFill="1" applyBorder="1" applyAlignment="1">
      <alignment/>
    </xf>
    <xf numFmtId="3" fontId="3" fillId="39" borderId="22" xfId="46" applyNumberFormat="1" applyFont="1" applyFill="1" applyBorder="1" applyAlignment="1" applyProtection="1">
      <alignment horizontal="right"/>
      <protection/>
    </xf>
    <xf numFmtId="3" fontId="5" fillId="39" borderId="33" xfId="47" applyNumberFormat="1" applyFont="1" applyFill="1" applyBorder="1">
      <alignment/>
      <protection/>
    </xf>
    <xf numFmtId="0" fontId="3" fillId="39" borderId="0" xfId="0" applyFont="1" applyFill="1" applyBorder="1" applyAlignment="1">
      <alignment/>
    </xf>
    <xf numFmtId="3" fontId="0" fillId="39" borderId="23" xfId="46" applyNumberFormat="1" applyFont="1" applyFill="1" applyBorder="1" applyAlignment="1" applyProtection="1">
      <alignment horizontal="right"/>
      <protection/>
    </xf>
    <xf numFmtId="3" fontId="1" fillId="39" borderId="23" xfId="0" applyNumberFormat="1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0" fillId="39" borderId="23" xfId="0" applyFill="1" applyBorder="1" applyAlignment="1">
      <alignment/>
    </xf>
    <xf numFmtId="0" fontId="1" fillId="39" borderId="37" xfId="0" applyFont="1" applyFill="1" applyBorder="1" applyAlignment="1">
      <alignment/>
    </xf>
    <xf numFmtId="0" fontId="0" fillId="39" borderId="37" xfId="0" applyFill="1" applyBorder="1" applyAlignment="1">
      <alignment/>
    </xf>
    <xf numFmtId="3" fontId="0" fillId="39" borderId="37" xfId="0" applyNumberFormat="1" applyFont="1" applyFill="1" applyBorder="1" applyAlignment="1">
      <alignment/>
    </xf>
    <xf numFmtId="3" fontId="0" fillId="39" borderId="23" xfId="0" applyNumberFormat="1" applyFill="1" applyBorder="1" applyAlignment="1">
      <alignment/>
    </xf>
    <xf numFmtId="3" fontId="0" fillId="39" borderId="23" xfId="0" applyNumberFormat="1" applyFont="1" applyFill="1" applyBorder="1" applyAlignment="1">
      <alignment/>
    </xf>
    <xf numFmtId="0" fontId="15" fillId="39" borderId="69" xfId="47" applyFont="1" applyFill="1" applyBorder="1">
      <alignment/>
      <protection/>
    </xf>
    <xf numFmtId="3" fontId="0" fillId="39" borderId="0" xfId="46" applyNumberFormat="1" applyFont="1" applyFill="1" applyBorder="1" applyAlignment="1" applyProtection="1">
      <alignment horizontal="right"/>
      <protection/>
    </xf>
    <xf numFmtId="3" fontId="1" fillId="39" borderId="0" xfId="46" applyNumberFormat="1" applyFont="1" applyFill="1" applyBorder="1" applyAlignment="1" applyProtection="1">
      <alignment horizontal="right"/>
      <protection/>
    </xf>
    <xf numFmtId="0" fontId="15" fillId="39" borderId="26" xfId="47" applyFont="1" applyFill="1" applyBorder="1">
      <alignment/>
      <protection/>
    </xf>
    <xf numFmtId="166" fontId="5" fillId="39" borderId="0" xfId="46" applyNumberFormat="1" applyFont="1" applyFill="1" applyBorder="1" applyAlignment="1" applyProtection="1">
      <alignment horizontal="right"/>
      <protection/>
    </xf>
    <xf numFmtId="166" fontId="15" fillId="39" borderId="30" xfId="46" applyNumberFormat="1" applyFont="1" applyFill="1" applyBorder="1" applyAlignment="1" applyProtection="1">
      <alignment horizontal="right"/>
      <protection/>
    </xf>
    <xf numFmtId="166" fontId="3" fillId="39" borderId="0" xfId="46" applyNumberFormat="1" applyFont="1" applyFill="1" applyBorder="1" applyAlignment="1" applyProtection="1">
      <alignment horizontal="left"/>
      <protection/>
    </xf>
    <xf numFmtId="0" fontId="2" fillId="39" borderId="29" xfId="47" applyFont="1" applyFill="1" applyBorder="1">
      <alignment/>
      <protection/>
    </xf>
    <xf numFmtId="166" fontId="3" fillId="39" borderId="29" xfId="46" applyNumberFormat="1" applyFont="1" applyFill="1" applyBorder="1" applyAlignment="1" applyProtection="1">
      <alignment horizontal="left"/>
      <protection/>
    </xf>
    <xf numFmtId="166" fontId="2" fillId="39" borderId="0" xfId="46" applyNumberFormat="1" applyFont="1" applyFill="1" applyBorder="1" applyAlignment="1" applyProtection="1">
      <alignment horizontal="left"/>
      <protection/>
    </xf>
    <xf numFmtId="0" fontId="2" fillId="39" borderId="30" xfId="47" applyFont="1" applyFill="1" applyBorder="1">
      <alignment/>
      <protection/>
    </xf>
    <xf numFmtId="166" fontId="2" fillId="39" borderId="30" xfId="46" applyNumberFormat="1" applyFont="1" applyFill="1" applyBorder="1" applyAlignment="1" applyProtection="1">
      <alignment horizontal="left"/>
      <protection/>
    </xf>
    <xf numFmtId="0" fontId="14" fillId="39" borderId="69" xfId="47" applyFont="1" applyFill="1" applyBorder="1">
      <alignment/>
      <protection/>
    </xf>
    <xf numFmtId="0" fontId="5" fillId="39" borderId="69" xfId="47" applyFont="1" applyFill="1" applyBorder="1">
      <alignment/>
      <protection/>
    </xf>
    <xf numFmtId="166" fontId="5" fillId="39" borderId="69" xfId="46" applyNumberFormat="1" applyFont="1" applyFill="1" applyBorder="1" applyAlignment="1" applyProtection="1">
      <alignment horizontal="right"/>
      <protection/>
    </xf>
    <xf numFmtId="0" fontId="17" fillId="39" borderId="69" xfId="47" applyFont="1" applyFill="1" applyBorder="1">
      <alignment/>
      <protection/>
    </xf>
    <xf numFmtId="3" fontId="5" fillId="39" borderId="21" xfId="47" applyNumberFormat="1" applyFont="1" applyFill="1" applyBorder="1" applyAlignment="1">
      <alignment horizontal="center"/>
      <protection/>
    </xf>
    <xf numFmtId="3" fontId="5" fillId="39" borderId="34" xfId="47" applyNumberFormat="1" applyFont="1" applyFill="1" applyBorder="1">
      <alignment/>
      <protection/>
    </xf>
    <xf numFmtId="9" fontId="5" fillId="39" borderId="0" xfId="47" applyNumberFormat="1" applyFont="1" applyFill="1" applyBorder="1">
      <alignment/>
      <protection/>
    </xf>
    <xf numFmtId="3" fontId="5" fillId="39" borderId="34" xfId="47" applyNumberFormat="1" applyFont="1" applyFill="1" applyBorder="1" applyAlignment="1">
      <alignment horizontal="right"/>
      <protection/>
    </xf>
    <xf numFmtId="3" fontId="1" fillId="39" borderId="34" xfId="47" applyNumberFormat="1" applyFont="1" applyFill="1" applyBorder="1" applyAlignment="1">
      <alignment horizontal="right"/>
      <protection/>
    </xf>
    <xf numFmtId="3" fontId="5" fillId="39" borderId="65" xfId="47" applyNumberFormat="1" applyFont="1" applyFill="1" applyBorder="1" applyAlignment="1">
      <alignment horizontal="right"/>
      <protection/>
    </xf>
    <xf numFmtId="9" fontId="5" fillId="39" borderId="70" xfId="47" applyNumberFormat="1" applyFont="1" applyFill="1" applyBorder="1">
      <alignment/>
      <protection/>
    </xf>
    <xf numFmtId="9" fontId="2" fillId="39" borderId="70" xfId="47" applyNumberFormat="1" applyFont="1" applyFill="1" applyBorder="1">
      <alignment/>
      <protection/>
    </xf>
    <xf numFmtId="9" fontId="1" fillId="39" borderId="22" xfId="47" applyNumberFormat="1" applyFont="1" applyFill="1" applyBorder="1">
      <alignment/>
      <protection/>
    </xf>
    <xf numFmtId="9" fontId="1" fillId="39" borderId="30" xfId="47" applyNumberFormat="1" applyFont="1" applyFill="1" applyBorder="1">
      <alignment/>
      <protection/>
    </xf>
    <xf numFmtId="9" fontId="1" fillId="39" borderId="23" xfId="47" applyNumberFormat="1" applyFont="1" applyFill="1" applyBorder="1">
      <alignment/>
      <protection/>
    </xf>
    <xf numFmtId="9" fontId="1" fillId="39" borderId="0" xfId="47" applyNumberFormat="1" applyFont="1" applyFill="1" applyBorder="1">
      <alignment/>
      <protection/>
    </xf>
    <xf numFmtId="9" fontId="5" fillId="39" borderId="22" xfId="47" applyNumberFormat="1" applyFont="1" applyFill="1" applyBorder="1">
      <alignment/>
      <protection/>
    </xf>
    <xf numFmtId="0" fontId="16" fillId="39" borderId="30" xfId="47" applyFont="1" applyFill="1" applyBorder="1">
      <alignment/>
      <protection/>
    </xf>
    <xf numFmtId="3" fontId="3" fillId="39" borderId="22" xfId="47" applyNumberFormat="1" applyFont="1" applyFill="1" applyBorder="1">
      <alignment/>
      <protection/>
    </xf>
    <xf numFmtId="0" fontId="0" fillId="39" borderId="71" xfId="0" applyFill="1" applyBorder="1" applyAlignment="1">
      <alignment/>
    </xf>
    <xf numFmtId="166" fontId="3" fillId="39" borderId="30" xfId="46" applyNumberFormat="1" applyFont="1" applyFill="1" applyBorder="1" applyAlignment="1" applyProtection="1">
      <alignment horizontal="left"/>
      <protection/>
    </xf>
    <xf numFmtId="166" fontId="3" fillId="39" borderId="71" xfId="46" applyNumberFormat="1" applyFont="1" applyFill="1" applyBorder="1" applyAlignment="1" applyProtection="1">
      <alignment horizontal="left"/>
      <protection/>
    </xf>
    <xf numFmtId="9" fontId="2" fillId="39" borderId="22" xfId="46" applyNumberFormat="1" applyFont="1" applyFill="1" applyBorder="1" applyAlignment="1" applyProtection="1">
      <alignment horizontal="right"/>
      <protection/>
    </xf>
    <xf numFmtId="3" fontId="2" fillId="39" borderId="37" xfId="46" applyNumberFormat="1" applyFont="1" applyFill="1" applyBorder="1" applyAlignment="1" applyProtection="1">
      <alignment horizontal="right"/>
      <protection/>
    </xf>
    <xf numFmtId="3" fontId="2" fillId="39" borderId="22" xfId="46" applyNumberFormat="1" applyFont="1" applyFill="1" applyBorder="1" applyAlignment="1" applyProtection="1">
      <alignment horizontal="right"/>
      <protection/>
    </xf>
    <xf numFmtId="0" fontId="18" fillId="39" borderId="71" xfId="47" applyFont="1" applyFill="1" applyBorder="1">
      <alignment/>
      <protection/>
    </xf>
    <xf numFmtId="3" fontId="0" fillId="0" borderId="23" xfId="0" applyNumberFormat="1" applyBorder="1" applyAlignment="1">
      <alignment/>
    </xf>
    <xf numFmtId="3" fontId="0" fillId="0" borderId="72" xfId="0" applyNumberForma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37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39" borderId="0" xfId="47" applyFont="1" applyFill="1">
      <alignment/>
      <protection/>
    </xf>
    <xf numFmtId="3" fontId="2" fillId="39" borderId="23" xfId="47" applyNumberFormat="1" applyFont="1" applyFill="1" applyBorder="1" applyAlignment="1">
      <alignment horizontal="center"/>
      <protection/>
    </xf>
    <xf numFmtId="0" fontId="2" fillId="39" borderId="20" xfId="47" applyFont="1" applyFill="1" applyBorder="1">
      <alignment/>
      <protection/>
    </xf>
    <xf numFmtId="0" fontId="2" fillId="39" borderId="73" xfId="47" applyFont="1" applyFill="1" applyBorder="1" applyAlignment="1">
      <alignment horizontal="center"/>
      <protection/>
    </xf>
    <xf numFmtId="0" fontId="2" fillId="39" borderId="19" xfId="47" applyFont="1" applyFill="1" applyBorder="1" applyAlignment="1">
      <alignment horizontal="center"/>
      <protection/>
    </xf>
    <xf numFmtId="0" fontId="2" fillId="39" borderId="36" xfId="47" applyFont="1" applyFill="1" applyBorder="1" applyAlignment="1">
      <alignment horizontal="center"/>
      <protection/>
    </xf>
    <xf numFmtId="3" fontId="2" fillId="39" borderId="19" xfId="47" applyNumberFormat="1" applyFont="1" applyFill="1" applyBorder="1" applyAlignment="1">
      <alignment horizontal="right"/>
      <protection/>
    </xf>
    <xf numFmtId="3" fontId="2" fillId="39" borderId="36" xfId="47" applyNumberFormat="1" applyFont="1" applyFill="1" applyBorder="1" applyAlignment="1">
      <alignment horizontal="right"/>
      <protection/>
    </xf>
    <xf numFmtId="0" fontId="0" fillId="0" borderId="25" xfId="0" applyBorder="1" applyAlignment="1">
      <alignment horizontal="left" vertical="center" wrapText="1"/>
    </xf>
    <xf numFmtId="3" fontId="1" fillId="39" borderId="28" xfId="0" applyNumberFormat="1" applyFont="1" applyFill="1" applyBorder="1" applyAlignment="1">
      <alignment horizontal="right" vertical="center" wrapText="1"/>
    </xf>
    <xf numFmtId="0" fontId="0" fillId="39" borderId="0" xfId="47" applyFill="1" applyAlignment="1">
      <alignment vertical="center"/>
      <protection/>
    </xf>
    <xf numFmtId="0" fontId="2" fillId="39" borderId="40" xfId="0" applyFont="1" applyFill="1" applyBorder="1" applyAlignment="1">
      <alignment horizontal="center" vertical="center" wrapText="1"/>
    </xf>
    <xf numFmtId="0" fontId="0" fillId="39" borderId="40" xfId="0" applyFill="1" applyBorder="1" applyAlignment="1">
      <alignment vertical="center"/>
    </xf>
    <xf numFmtId="3" fontId="0" fillId="39" borderId="40" xfId="0" applyNumberFormat="1" applyFont="1" applyFill="1" applyBorder="1" applyAlignment="1">
      <alignment horizontal="right" vertical="center" wrapText="1"/>
    </xf>
    <xf numFmtId="3" fontId="1" fillId="39" borderId="40" xfId="0" applyNumberFormat="1" applyFont="1" applyFill="1" applyBorder="1" applyAlignment="1">
      <alignment horizontal="right" vertical="center" wrapText="1"/>
    </xf>
    <xf numFmtId="3" fontId="1" fillId="39" borderId="40" xfId="0" applyNumberFormat="1" applyFont="1" applyFill="1" applyBorder="1" applyAlignment="1">
      <alignment horizontal="right" vertical="center" wrapText="1"/>
    </xf>
    <xf numFmtId="0" fontId="10" fillId="39" borderId="42" xfId="47" applyFont="1" applyFill="1" applyBorder="1" applyAlignment="1">
      <alignment horizontal="center" vertical="center"/>
      <protection/>
    </xf>
    <xf numFmtId="0" fontId="10" fillId="39" borderId="40" xfId="47" applyFont="1" applyFill="1" applyBorder="1" applyAlignment="1">
      <alignment horizontal="center" vertical="center"/>
      <protection/>
    </xf>
    <xf numFmtId="3" fontId="10" fillId="39" borderId="42" xfId="47" applyNumberFormat="1" applyFont="1" applyFill="1" applyBorder="1" applyAlignment="1">
      <alignment vertical="center"/>
      <protection/>
    </xf>
    <xf numFmtId="3" fontId="10" fillId="39" borderId="40" xfId="47" applyNumberFormat="1" applyFont="1" applyFill="1" applyBorder="1" applyAlignment="1">
      <alignment vertical="center"/>
      <protection/>
    </xf>
    <xf numFmtId="3" fontId="1" fillId="39" borderId="21" xfId="0" applyNumberFormat="1" applyFont="1" applyFill="1" applyBorder="1" applyAlignment="1">
      <alignment horizontal="right" vertical="center" wrapText="1"/>
    </xf>
    <xf numFmtId="0" fontId="1" fillId="39" borderId="21" xfId="0" applyFont="1" applyFill="1" applyBorder="1" applyAlignment="1">
      <alignment horizontal="center" wrapText="1"/>
    </xf>
    <xf numFmtId="3" fontId="0" fillId="39" borderId="21" xfId="0" applyNumberFormat="1" applyFont="1" applyFill="1" applyBorder="1" applyAlignment="1">
      <alignment horizontal="center" vertical="center" wrapText="1"/>
    </xf>
    <xf numFmtId="3" fontId="0" fillId="39" borderId="21" xfId="0" applyNumberFormat="1" applyFont="1" applyFill="1" applyBorder="1" applyAlignment="1">
      <alignment horizontal="center" vertical="center"/>
    </xf>
    <xf numFmtId="3" fontId="0" fillId="39" borderId="21" xfId="73" applyNumberFormat="1" applyFont="1" applyFill="1" applyBorder="1" applyAlignment="1">
      <alignment horizontal="center" vertical="center" wrapText="1"/>
    </xf>
    <xf numFmtId="0" fontId="19" fillId="39" borderId="21" xfId="0" applyNumberFormat="1" applyFont="1" applyFill="1" applyBorder="1" applyAlignment="1">
      <alignment horizontal="center" vertical="center" wrapText="1"/>
    </xf>
    <xf numFmtId="0" fontId="19" fillId="39" borderId="21" xfId="0" applyNumberFormat="1" applyFont="1" applyFill="1" applyBorder="1" applyAlignment="1">
      <alignment vertical="center" wrapText="1"/>
    </xf>
    <xf numFmtId="0" fontId="2" fillId="39" borderId="22" xfId="0" applyFont="1" applyFill="1" applyBorder="1" applyAlignment="1">
      <alignment horizontal="left"/>
    </xf>
    <xf numFmtId="3" fontId="5" fillId="39" borderId="22" xfId="0" applyNumberFormat="1" applyFont="1" applyFill="1" applyBorder="1" applyAlignment="1">
      <alignment horizontal="center"/>
    </xf>
    <xf numFmtId="3" fontId="5" fillId="39" borderId="21" xfId="0" applyNumberFormat="1" applyFont="1" applyFill="1" applyBorder="1" applyAlignment="1">
      <alignment horizontal="center"/>
    </xf>
    <xf numFmtId="0" fontId="2" fillId="39" borderId="21" xfId="47" applyFont="1" applyFill="1" applyBorder="1">
      <alignment/>
      <protection/>
    </xf>
    <xf numFmtId="0" fontId="2" fillId="39" borderId="21" xfId="0" applyFont="1" applyFill="1" applyBorder="1" applyAlignment="1">
      <alignment horizontal="left"/>
    </xf>
    <xf numFmtId="9" fontId="5" fillId="39" borderId="21" xfId="0" applyNumberFormat="1" applyFont="1" applyFill="1" applyBorder="1" applyAlignment="1">
      <alignment horizontal="center"/>
    </xf>
    <xf numFmtId="3" fontId="5" fillId="39" borderId="22" xfId="0" applyNumberFormat="1" applyFont="1" applyFill="1" applyBorder="1" applyAlignment="1">
      <alignment horizontal="center"/>
    </xf>
    <xf numFmtId="3" fontId="5" fillId="39" borderId="21" xfId="0" applyNumberFormat="1" applyFont="1" applyFill="1" applyBorder="1" applyAlignment="1">
      <alignment horizontal="center"/>
    </xf>
    <xf numFmtId="0" fontId="0" fillId="39" borderId="51" xfId="0" applyFill="1" applyBorder="1" applyAlignment="1">
      <alignment horizontal="center" vertical="center"/>
    </xf>
    <xf numFmtId="0" fontId="0" fillId="39" borderId="55" xfId="0" applyFill="1" applyBorder="1" applyAlignment="1">
      <alignment horizontal="center" vertical="center"/>
    </xf>
    <xf numFmtId="3" fontId="0" fillId="39" borderId="56" xfId="0" applyNumberFormat="1" applyFill="1" applyBorder="1" applyAlignment="1">
      <alignment/>
    </xf>
    <xf numFmtId="3" fontId="0" fillId="39" borderId="30" xfId="0" applyNumberFormat="1" applyFill="1" applyBorder="1" applyAlignment="1">
      <alignment/>
    </xf>
    <xf numFmtId="3" fontId="0" fillId="39" borderId="57" xfId="0" applyNumberFormat="1" applyFill="1" applyBorder="1" applyAlignment="1">
      <alignment/>
    </xf>
    <xf numFmtId="3" fontId="7" fillId="39" borderId="38" xfId="0" applyNumberFormat="1" applyFont="1" applyFill="1" applyBorder="1" applyAlignment="1">
      <alignment/>
    </xf>
    <xf numFmtId="3" fontId="7" fillId="39" borderId="58" xfId="0" applyNumberFormat="1" applyFont="1" applyFill="1" applyBorder="1" applyAlignment="1">
      <alignment/>
    </xf>
    <xf numFmtId="3" fontId="6" fillId="39" borderId="59" xfId="0" applyNumberFormat="1" applyFont="1" applyFill="1" applyBorder="1" applyAlignment="1">
      <alignment/>
    </xf>
    <xf numFmtId="3" fontId="6" fillId="39" borderId="60" xfId="0" applyNumberFormat="1" applyFont="1" applyFill="1" applyBorder="1" applyAlignment="1">
      <alignment/>
    </xf>
    <xf numFmtId="3" fontId="7" fillId="39" borderId="56" xfId="0" applyNumberFormat="1" applyFont="1" applyFill="1" applyBorder="1" applyAlignment="1">
      <alignment/>
    </xf>
    <xf numFmtId="3" fontId="7" fillId="39" borderId="30" xfId="0" applyNumberFormat="1" applyFont="1" applyFill="1" applyBorder="1" applyAlignment="1">
      <alignment/>
    </xf>
    <xf numFmtId="3" fontId="7" fillId="39" borderId="57" xfId="0" applyNumberFormat="1" applyFont="1" applyFill="1" applyBorder="1" applyAlignment="1">
      <alignment/>
    </xf>
    <xf numFmtId="3" fontId="6" fillId="39" borderId="61" xfId="0" applyNumberFormat="1" applyFont="1" applyFill="1" applyBorder="1" applyAlignment="1">
      <alignment/>
    </xf>
    <xf numFmtId="3" fontId="6" fillId="39" borderId="62" xfId="0" applyNumberFormat="1" applyFont="1" applyFill="1" applyBorder="1" applyAlignment="1">
      <alignment/>
    </xf>
    <xf numFmtId="0" fontId="0" fillId="0" borderId="56" xfId="47" applyFill="1" applyBorder="1">
      <alignment/>
      <protection/>
    </xf>
    <xf numFmtId="0" fontId="0" fillId="0" borderId="30" xfId="47" applyFill="1" applyBorder="1">
      <alignment/>
      <protection/>
    </xf>
    <xf numFmtId="0" fontId="0" fillId="0" borderId="74" xfId="47" applyFill="1" applyBorder="1">
      <alignment/>
      <protection/>
    </xf>
    <xf numFmtId="3" fontId="7" fillId="0" borderId="38" xfId="47" applyNumberFormat="1" applyFont="1" applyFill="1" applyBorder="1">
      <alignment/>
      <protection/>
    </xf>
    <xf numFmtId="0" fontId="0" fillId="0" borderId="58" xfId="47" applyFill="1" applyBorder="1">
      <alignment/>
      <protection/>
    </xf>
    <xf numFmtId="3" fontId="6" fillId="0" borderId="59" xfId="47" applyNumberFormat="1" applyFont="1" applyFill="1" applyBorder="1">
      <alignment/>
      <protection/>
    </xf>
    <xf numFmtId="3" fontId="6" fillId="0" borderId="60" xfId="47" applyNumberFormat="1" applyFont="1" applyFill="1" applyBorder="1">
      <alignment/>
      <protection/>
    </xf>
    <xf numFmtId="3" fontId="7" fillId="0" borderId="56" xfId="47" applyNumberFormat="1" applyFont="1" applyFill="1" applyBorder="1">
      <alignment/>
      <protection/>
    </xf>
    <xf numFmtId="3" fontId="7" fillId="0" borderId="30" xfId="47" applyNumberFormat="1" applyFont="1" applyFill="1" applyBorder="1">
      <alignment/>
      <protection/>
    </xf>
    <xf numFmtId="0" fontId="0" fillId="0" borderId="75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" fontId="7" fillId="0" borderId="78" xfId="0" applyNumberFormat="1" applyFont="1" applyBorder="1" applyAlignment="1">
      <alignment/>
    </xf>
    <xf numFmtId="3" fontId="7" fillId="0" borderId="79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49" fontId="0" fillId="39" borderId="0" xfId="47" applyNumberFormat="1" applyFill="1" applyBorder="1">
      <alignment/>
      <protection/>
    </xf>
    <xf numFmtId="0" fontId="2" fillId="39" borderId="0" xfId="47" applyFont="1" applyFill="1" applyBorder="1" applyAlignment="1">
      <alignment horizontal="center"/>
      <protection/>
    </xf>
    <xf numFmtId="49" fontId="2" fillId="39" borderId="0" xfId="47" applyNumberFormat="1" applyFont="1" applyFill="1" applyBorder="1" applyAlignment="1">
      <alignment horizontal="center"/>
      <protection/>
    </xf>
    <xf numFmtId="49" fontId="5" fillId="37" borderId="0" xfId="47" applyNumberFormat="1" applyFont="1" applyFill="1" applyBorder="1">
      <alignment/>
      <protection/>
    </xf>
    <xf numFmtId="0" fontId="2" fillId="37" borderId="0" xfId="47" applyFont="1" applyFill="1" applyBorder="1" applyAlignment="1">
      <alignment horizontal="left"/>
      <protection/>
    </xf>
    <xf numFmtId="0" fontId="2" fillId="39" borderId="0" xfId="47" applyFont="1" applyFill="1" applyBorder="1" applyAlignment="1">
      <alignment horizontal="left"/>
      <protection/>
    </xf>
    <xf numFmtId="49" fontId="2" fillId="39" borderId="0" xfId="47" applyNumberFormat="1" applyFont="1" applyFill="1" applyBorder="1" applyAlignment="1">
      <alignment horizontal="left"/>
      <protection/>
    </xf>
    <xf numFmtId="49" fontId="4" fillId="37" borderId="0" xfId="47" applyNumberFormat="1" applyFont="1" applyFill="1" applyBorder="1">
      <alignment/>
      <protection/>
    </xf>
    <xf numFmtId="49" fontId="2" fillId="39" borderId="0" xfId="47" applyNumberFormat="1" applyFont="1" applyFill="1" applyBorder="1">
      <alignment/>
      <protection/>
    </xf>
    <xf numFmtId="49" fontId="0" fillId="39" borderId="0" xfId="47" applyNumberFormat="1" applyFill="1">
      <alignment/>
      <protection/>
    </xf>
    <xf numFmtId="0" fontId="0" fillId="0" borderId="57" xfId="47" applyFill="1" applyBorder="1">
      <alignment/>
      <protection/>
    </xf>
    <xf numFmtId="0" fontId="0" fillId="0" borderId="60" xfId="47" applyFill="1" applyBorder="1">
      <alignment/>
      <protection/>
    </xf>
    <xf numFmtId="3" fontId="0" fillId="39" borderId="0" xfId="47" applyNumberFormat="1" applyFill="1">
      <alignment/>
      <protection/>
    </xf>
    <xf numFmtId="0" fontId="0" fillId="39" borderId="0" xfId="47" applyFont="1" applyFill="1" applyAlignment="1">
      <alignment horizontal="right"/>
      <protection/>
    </xf>
    <xf numFmtId="0" fontId="1" fillId="39" borderId="0" xfId="47" applyFont="1" applyFill="1" applyAlignment="1">
      <alignment horizontal="center"/>
      <protection/>
    </xf>
    <xf numFmtId="0" fontId="0" fillId="39" borderId="0" xfId="47" applyFill="1" applyAlignment="1">
      <alignment horizontal="center"/>
      <protection/>
    </xf>
    <xf numFmtId="0" fontId="2" fillId="39" borderId="0" xfId="47" applyFont="1" applyFill="1" applyAlignment="1">
      <alignment horizontal="right"/>
      <protection/>
    </xf>
    <xf numFmtId="0" fontId="3" fillId="39" borderId="37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5" fillId="39" borderId="22" xfId="0" applyFont="1" applyFill="1" applyBorder="1" applyAlignment="1">
      <alignment horizontal="left"/>
    </xf>
    <xf numFmtId="0" fontId="3" fillId="39" borderId="22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3" fontId="2" fillId="39" borderId="22" xfId="0" applyNumberFormat="1" applyFont="1" applyFill="1" applyBorder="1" applyAlignment="1">
      <alignment horizontal="center"/>
    </xf>
    <xf numFmtId="3" fontId="2" fillId="39" borderId="22" xfId="0" applyNumberFormat="1" applyFont="1" applyFill="1" applyBorder="1" applyAlignment="1">
      <alignment horizontal="center"/>
    </xf>
    <xf numFmtId="9" fontId="5" fillId="39" borderId="22" xfId="0" applyNumberFormat="1" applyFont="1" applyFill="1" applyBorder="1" applyAlignment="1">
      <alignment horizontal="center"/>
    </xf>
    <xf numFmtId="0" fontId="5" fillId="39" borderId="21" xfId="0" applyFont="1" applyFill="1" applyBorder="1" applyAlignment="1">
      <alignment/>
    </xf>
    <xf numFmtId="3" fontId="2" fillId="39" borderId="21" xfId="0" applyNumberFormat="1" applyFont="1" applyFill="1" applyBorder="1" applyAlignment="1">
      <alignment horizontal="center"/>
    </xf>
    <xf numFmtId="3" fontId="2" fillId="39" borderId="21" xfId="0" applyNumberFormat="1" applyFont="1" applyFill="1" applyBorder="1" applyAlignment="1">
      <alignment horizontal="center"/>
    </xf>
    <xf numFmtId="3" fontId="2" fillId="39" borderId="21" xfId="47" applyNumberFormat="1" applyFont="1" applyFill="1" applyBorder="1" applyAlignment="1">
      <alignment horizontal="center"/>
      <protection/>
    </xf>
    <xf numFmtId="0" fontId="6" fillId="39" borderId="21" xfId="0" applyFont="1" applyFill="1" applyBorder="1" applyAlignment="1">
      <alignment/>
    </xf>
    <xf numFmtId="3" fontId="6" fillId="39" borderId="21" xfId="0" applyNumberFormat="1" applyFont="1" applyFill="1" applyBorder="1" applyAlignment="1">
      <alignment horizontal="center"/>
    </xf>
    <xf numFmtId="3" fontId="7" fillId="39" borderId="21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left"/>
    </xf>
    <xf numFmtId="3" fontId="5" fillId="39" borderId="0" xfId="0" applyNumberFormat="1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3" fillId="39" borderId="33" xfId="0" applyFont="1" applyFill="1" applyBorder="1" applyAlignment="1">
      <alignment horizontal="center"/>
    </xf>
    <xf numFmtId="0" fontId="5" fillId="39" borderId="33" xfId="0" applyFont="1" applyFill="1" applyBorder="1" applyAlignment="1">
      <alignment horizontal="left"/>
    </xf>
    <xf numFmtId="3" fontId="3" fillId="39" borderId="22" xfId="0" applyNumberFormat="1" applyFont="1" applyFill="1" applyBorder="1" applyAlignment="1">
      <alignment/>
    </xf>
    <xf numFmtId="3" fontId="3" fillId="39" borderId="30" xfId="0" applyNumberFormat="1" applyFont="1" applyFill="1" applyBorder="1" applyAlignment="1">
      <alignment/>
    </xf>
    <xf numFmtId="3" fontId="4" fillId="39" borderId="22" xfId="0" applyNumberFormat="1" applyFont="1" applyFill="1" applyBorder="1" applyAlignment="1">
      <alignment horizontal="center"/>
    </xf>
    <xf numFmtId="3" fontId="5" fillId="39" borderId="30" xfId="0" applyNumberFormat="1" applyFont="1" applyFill="1" applyBorder="1" applyAlignment="1">
      <alignment horizontal="center"/>
    </xf>
    <xf numFmtId="0" fontId="5" fillId="39" borderId="22" xfId="0" applyFont="1" applyFill="1" applyBorder="1" applyAlignment="1">
      <alignment/>
    </xf>
    <xf numFmtId="3" fontId="9" fillId="0" borderId="21" xfId="65" applyNumberFormat="1" applyFont="1" applyBorder="1">
      <alignment/>
      <protection/>
    </xf>
    <xf numFmtId="3" fontId="2" fillId="39" borderId="0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6" fillId="0" borderId="79" xfId="0" applyNumberFormat="1" applyFont="1" applyBorder="1" applyAlignment="1">
      <alignment/>
    </xf>
    <xf numFmtId="3" fontId="2" fillId="0" borderId="0" xfId="47" applyNumberFormat="1" applyFont="1" applyBorder="1" applyAlignment="1">
      <alignment horizontal="center"/>
      <protection/>
    </xf>
    <xf numFmtId="3" fontId="7" fillId="0" borderId="81" xfId="0" applyNumberFormat="1" applyFont="1" applyBorder="1" applyAlignment="1">
      <alignment/>
    </xf>
    <xf numFmtId="3" fontId="2" fillId="0" borderId="10" xfId="47" applyNumberFormat="1" applyFont="1" applyBorder="1" applyAlignment="1">
      <alignment horizontal="right"/>
      <protection/>
    </xf>
    <xf numFmtId="3" fontId="2" fillId="0" borderId="14" xfId="47" applyNumberFormat="1" applyFont="1" applyBorder="1" applyAlignment="1">
      <alignment horizontal="right"/>
      <protection/>
    </xf>
    <xf numFmtId="3" fontId="2" fillId="0" borderId="48" xfId="47" applyNumberFormat="1" applyFont="1" applyBorder="1" applyAlignment="1">
      <alignment horizontal="right"/>
      <protection/>
    </xf>
    <xf numFmtId="3" fontId="2" fillId="0" borderId="72" xfId="47" applyNumberFormat="1" applyFont="1" applyBorder="1" applyAlignment="1">
      <alignment horizontal="right"/>
      <protection/>
    </xf>
    <xf numFmtId="3" fontId="0" fillId="39" borderId="0" xfId="0" applyNumberFormat="1" applyFill="1" applyBorder="1" applyAlignment="1">
      <alignment/>
    </xf>
    <xf numFmtId="3" fontId="0" fillId="38" borderId="0" xfId="0" applyNumberFormat="1" applyFill="1" applyAlignment="1">
      <alignment/>
    </xf>
    <xf numFmtId="3" fontId="0" fillId="0" borderId="0" xfId="0" applyNumberFormat="1" applyBorder="1" applyAlignment="1">
      <alignment/>
    </xf>
    <xf numFmtId="3" fontId="6" fillId="39" borderId="79" xfId="0" applyNumberFormat="1" applyFont="1" applyFill="1" applyBorder="1" applyAlignment="1">
      <alignment/>
    </xf>
    <xf numFmtId="9" fontId="1" fillId="39" borderId="33" xfId="47" applyNumberFormat="1" applyFont="1" applyFill="1" applyBorder="1">
      <alignment/>
      <protection/>
    </xf>
    <xf numFmtId="166" fontId="15" fillId="39" borderId="30" xfId="46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top" wrapText="1"/>
    </xf>
    <xf numFmtId="0" fontId="25" fillId="0" borderId="41" xfId="0" applyFont="1" applyFill="1" applyBorder="1" applyAlignment="1">
      <alignment horizontal="center" vertical="top" wrapText="1"/>
    </xf>
    <xf numFmtId="9" fontId="5" fillId="39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3" fontId="0" fillId="39" borderId="4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41" xfId="0" applyNumberFormat="1" applyFont="1" applyFill="1" applyBorder="1" applyAlignment="1">
      <alignment horizontal="right" vertical="top" wrapText="1"/>
    </xf>
    <xf numFmtId="3" fontId="1" fillId="0" borderId="42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wrapText="1"/>
    </xf>
    <xf numFmtId="0" fontId="1" fillId="39" borderId="21" xfId="0" applyFont="1" applyFill="1" applyBorder="1" applyAlignment="1">
      <alignment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79" xfId="0" applyFont="1" applyFill="1" applyBorder="1" applyAlignment="1">
      <alignment horizontal="center" vertical="top" wrapText="1"/>
    </xf>
    <xf numFmtId="3" fontId="1" fillId="0" borderId="79" xfId="0" applyNumberFormat="1" applyFont="1" applyFill="1" applyBorder="1" applyAlignment="1">
      <alignment horizontal="right" vertical="top" wrapText="1"/>
    </xf>
    <xf numFmtId="3" fontId="0" fillId="0" borderId="79" xfId="0" applyNumberFormat="1" applyFont="1" applyFill="1" applyBorder="1" applyAlignment="1">
      <alignment horizontal="right" vertical="top" wrapText="1"/>
    </xf>
    <xf numFmtId="3" fontId="0" fillId="0" borderId="41" xfId="0" applyNumberFormat="1" applyFont="1" applyFill="1" applyBorder="1" applyAlignment="1">
      <alignment horizontal="right" vertical="top" wrapText="1"/>
    </xf>
    <xf numFmtId="3" fontId="0" fillId="0" borderId="21" xfId="0" applyNumberFormat="1" applyFont="1" applyFill="1" applyBorder="1" applyAlignment="1">
      <alignment horizontal="right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40" xfId="47" applyFont="1" applyFill="1" applyBorder="1" applyAlignment="1">
      <alignment horizontal="center" wrapText="1"/>
      <protection/>
    </xf>
    <xf numFmtId="0" fontId="1" fillId="0" borderId="79" xfId="47" applyFont="1" applyFill="1" applyBorder="1" applyAlignment="1">
      <alignment horizontal="center" vertical="top" wrapText="1"/>
      <protection/>
    </xf>
    <xf numFmtId="3" fontId="1" fillId="0" borderId="40" xfId="0" applyNumberFormat="1" applyFont="1" applyFill="1" applyBorder="1" applyAlignment="1">
      <alignment horizontal="right" vertical="top" wrapText="1"/>
    </xf>
    <xf numFmtId="3" fontId="1" fillId="0" borderId="60" xfId="0" applyNumberFormat="1" applyFont="1" applyFill="1" applyBorder="1" applyAlignment="1">
      <alignment horizontal="right" vertical="top" wrapText="1"/>
    </xf>
    <xf numFmtId="3" fontId="0" fillId="0" borderId="42" xfId="0" applyNumberFormat="1" applyFont="1" applyFill="1" applyBorder="1" applyAlignment="1">
      <alignment horizontal="right" vertical="top" wrapText="1"/>
    </xf>
    <xf numFmtId="3" fontId="0" fillId="0" borderId="40" xfId="0" applyNumberFormat="1" applyFont="1" applyFill="1" applyBorder="1" applyAlignment="1">
      <alignment horizontal="right" vertical="top" wrapText="1"/>
    </xf>
    <xf numFmtId="3" fontId="0" fillId="0" borderId="60" xfId="0" applyNumberFormat="1" applyFont="1" applyFill="1" applyBorder="1" applyAlignment="1">
      <alignment horizontal="right" vertical="top" wrapText="1"/>
    </xf>
    <xf numFmtId="3" fontId="0" fillId="0" borderId="41" xfId="0" applyNumberFormat="1" applyFont="1" applyFill="1" applyBorder="1" applyAlignment="1">
      <alignment horizontal="right" vertical="top" wrapText="1"/>
    </xf>
    <xf numFmtId="0" fontId="0" fillId="0" borderId="0" xfId="47" applyFill="1" applyAlignment="1">
      <alignment vertical="center"/>
      <protection/>
    </xf>
    <xf numFmtId="0" fontId="2" fillId="0" borderId="42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top" wrapText="1"/>
    </xf>
    <xf numFmtId="0" fontId="9" fillId="0" borderId="33" xfId="65" applyFont="1" applyBorder="1" applyAlignment="1">
      <alignment wrapText="1"/>
      <protection/>
    </xf>
    <xf numFmtId="0" fontId="11" fillId="39" borderId="0" xfId="47" applyFont="1" applyFill="1" applyAlignment="1">
      <alignment vertical="center"/>
      <protection/>
    </xf>
    <xf numFmtId="3" fontId="10" fillId="39" borderId="25" xfId="47" applyNumberFormat="1" applyFont="1" applyFill="1" applyBorder="1" applyAlignment="1">
      <alignment vertical="center"/>
      <protection/>
    </xf>
    <xf numFmtId="0" fontId="10" fillId="39" borderId="25" xfId="47" applyFont="1" applyFill="1" applyBorder="1" applyAlignment="1">
      <alignment horizontal="center" vertical="center"/>
      <protection/>
    </xf>
    <xf numFmtId="0" fontId="0" fillId="39" borderId="0" xfId="47" applyFill="1" applyBorder="1" applyAlignment="1">
      <alignment vertical="center"/>
      <protection/>
    </xf>
    <xf numFmtId="0" fontId="2" fillId="39" borderId="40" xfId="47" applyFont="1" applyFill="1" applyBorder="1" applyAlignment="1">
      <alignment horizontal="center" vertical="center"/>
      <protection/>
    </xf>
    <xf numFmtId="3" fontId="0" fillId="39" borderId="40" xfId="47" applyNumberFormat="1" applyFill="1" applyBorder="1" applyAlignment="1">
      <alignment vertical="center"/>
      <protection/>
    </xf>
    <xf numFmtId="3" fontId="1" fillId="39" borderId="42" xfId="0" applyNumberFormat="1" applyFont="1" applyFill="1" applyBorder="1" applyAlignment="1">
      <alignment horizontal="right" vertical="center" wrapText="1"/>
    </xf>
    <xf numFmtId="3" fontId="1" fillId="39" borderId="42" xfId="0" applyNumberFormat="1" applyFont="1" applyFill="1" applyBorder="1" applyAlignment="1">
      <alignment horizontal="right" vertical="center" wrapText="1"/>
    </xf>
    <xf numFmtId="0" fontId="2" fillId="0" borderId="11" xfId="47" applyFont="1" applyBorder="1" applyAlignment="1">
      <alignment horizontal="left"/>
      <protection/>
    </xf>
    <xf numFmtId="0" fontId="2" fillId="39" borderId="11" xfId="47" applyFont="1" applyFill="1" applyBorder="1" applyAlignment="1">
      <alignment horizontal="center"/>
      <protection/>
    </xf>
    <xf numFmtId="3" fontId="2" fillId="39" borderId="11" xfId="47" applyNumberFormat="1" applyFont="1" applyFill="1" applyBorder="1" applyAlignment="1">
      <alignment horizontal="right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3" fontId="2" fillId="0" borderId="10" xfId="47" applyNumberFormat="1" applyFont="1" applyBorder="1" applyAlignment="1">
      <alignment horizontal="center" vertical="center"/>
      <protection/>
    </xf>
    <xf numFmtId="3" fontId="2" fillId="39" borderId="12" xfId="47" applyNumberFormat="1" applyFont="1" applyFill="1" applyBorder="1" applyAlignment="1">
      <alignment horizontal="center"/>
      <protection/>
    </xf>
    <xf numFmtId="3" fontId="2" fillId="39" borderId="47" xfId="47" applyNumberFormat="1" applyFont="1" applyFill="1" applyBorder="1">
      <alignment/>
      <protection/>
    </xf>
    <xf numFmtId="0" fontId="7" fillId="0" borderId="12" xfId="47" applyFont="1" applyBorder="1" applyAlignment="1">
      <alignment horizontal="left"/>
      <protection/>
    </xf>
    <xf numFmtId="0" fontId="2" fillId="39" borderId="39" xfId="47" applyFont="1" applyFill="1" applyBorder="1">
      <alignment/>
      <protection/>
    </xf>
    <xf numFmtId="0" fontId="2" fillId="39" borderId="13" xfId="47" applyFont="1" applyFill="1" applyBorder="1">
      <alignment/>
      <protection/>
    </xf>
    <xf numFmtId="3" fontId="2" fillId="39" borderId="54" xfId="47" applyNumberFormat="1" applyFont="1" applyFill="1" applyBorder="1" applyAlignment="1">
      <alignment horizontal="center"/>
      <protection/>
    </xf>
    <xf numFmtId="183" fontId="2" fillId="0" borderId="18" xfId="47" applyNumberFormat="1" applyFont="1" applyFill="1" applyBorder="1" applyAlignment="1">
      <alignment horizontal="center"/>
      <protection/>
    </xf>
    <xf numFmtId="183" fontId="2" fillId="0" borderId="10" xfId="47" applyNumberFormat="1" applyFont="1" applyFill="1" applyBorder="1" applyAlignment="1">
      <alignment horizontal="center"/>
      <protection/>
    </xf>
    <xf numFmtId="3" fontId="2" fillId="39" borderId="23" xfId="47" applyNumberFormat="1" applyFont="1" applyFill="1" applyBorder="1" applyAlignment="1">
      <alignment horizontal="right"/>
      <protection/>
    </xf>
    <xf numFmtId="3" fontId="2" fillId="39" borderId="10" xfId="47" applyNumberFormat="1" applyFont="1" applyFill="1" applyBorder="1" applyAlignment="1">
      <alignment horizontal="right"/>
      <protection/>
    </xf>
    <xf numFmtId="3" fontId="2" fillId="39" borderId="35" xfId="47" applyNumberFormat="1" applyFont="1" applyFill="1" applyBorder="1" applyAlignment="1">
      <alignment horizontal="right"/>
      <protection/>
    </xf>
    <xf numFmtId="3" fontId="2" fillId="39" borderId="37" xfId="47" applyNumberFormat="1" applyFont="1" applyFill="1" applyBorder="1" applyAlignment="1">
      <alignment horizontal="right"/>
      <protection/>
    </xf>
    <xf numFmtId="3" fontId="2" fillId="0" borderId="12" xfId="47" applyNumberFormat="1" applyFont="1" applyBorder="1" applyAlignment="1">
      <alignment horizontal="right" vertical="center"/>
      <protection/>
    </xf>
    <xf numFmtId="3" fontId="2" fillId="39" borderId="12" xfId="47" applyNumberFormat="1" applyFont="1" applyFill="1" applyBorder="1" applyAlignment="1">
      <alignment horizontal="right"/>
      <protection/>
    </xf>
    <xf numFmtId="3" fontId="5" fillId="0" borderId="20" xfId="47" applyNumberFormat="1" applyFont="1" applyFill="1" applyBorder="1" applyAlignment="1">
      <alignment horizontal="right"/>
      <protection/>
    </xf>
    <xf numFmtId="0" fontId="2" fillId="0" borderId="21" xfId="65" applyFont="1" applyFill="1" applyBorder="1">
      <alignment/>
      <protection/>
    </xf>
    <xf numFmtId="3" fontId="10" fillId="0" borderId="21" xfId="65" applyNumberFormat="1" applyFont="1" applyFill="1" applyBorder="1">
      <alignment/>
      <protection/>
    </xf>
    <xf numFmtId="0" fontId="5" fillId="0" borderId="21" xfId="65" applyFont="1" applyFill="1" applyBorder="1" applyAlignment="1">
      <alignment horizontal="center"/>
      <protection/>
    </xf>
    <xf numFmtId="0" fontId="9" fillId="0" borderId="21" xfId="65" applyFont="1" applyBorder="1" applyAlignment="1">
      <alignment/>
      <protection/>
    </xf>
    <xf numFmtId="0" fontId="2" fillId="0" borderId="25" xfId="66" applyFont="1" applyFill="1" applyBorder="1">
      <alignment/>
      <protection/>
    </xf>
    <xf numFmtId="0" fontId="5" fillId="0" borderId="21" xfId="65" applyFont="1" applyBorder="1" applyAlignment="1">
      <alignment wrapText="1"/>
      <protection/>
    </xf>
    <xf numFmtId="0" fontId="5" fillId="0" borderId="21" xfId="65" applyFont="1" applyBorder="1">
      <alignment/>
      <protection/>
    </xf>
    <xf numFmtId="0" fontId="10" fillId="0" borderId="32" xfId="65" applyFont="1" applyBorder="1" applyAlignment="1">
      <alignment wrapText="1"/>
      <protection/>
    </xf>
    <xf numFmtId="0" fontId="8" fillId="0" borderId="21" xfId="65" applyFont="1" applyBorder="1">
      <alignment/>
      <protection/>
    </xf>
    <xf numFmtId="3" fontId="9" fillId="0" borderId="22" xfId="65" applyNumberFormat="1" applyFont="1" applyBorder="1" applyAlignment="1">
      <alignment horizontal="right"/>
      <protection/>
    </xf>
    <xf numFmtId="0" fontId="22" fillId="0" borderId="21" xfId="65" applyBorder="1">
      <alignment/>
      <protection/>
    </xf>
    <xf numFmtId="3" fontId="2" fillId="4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3" fillId="0" borderId="37" xfId="65" applyNumberFormat="1" applyFont="1" applyBorder="1" applyAlignment="1">
      <alignment horizontal="center" wrapText="1"/>
      <protection/>
    </xf>
    <xf numFmtId="49" fontId="23" fillId="0" borderId="22" xfId="65" applyNumberFormat="1" applyFont="1" applyBorder="1" applyAlignment="1">
      <alignment horizontal="center"/>
      <protection/>
    </xf>
    <xf numFmtId="3" fontId="10" fillId="0" borderId="32" xfId="65" applyNumberFormat="1" applyFont="1" applyBorder="1">
      <alignment/>
      <protection/>
    </xf>
    <xf numFmtId="3" fontId="9" fillId="0" borderId="33" xfId="65" applyNumberFormat="1" applyFont="1" applyBorder="1" applyAlignment="1">
      <alignment horizontal="right"/>
      <protection/>
    </xf>
    <xf numFmtId="0" fontId="10" fillId="0" borderId="33" xfId="65" applyFont="1" applyBorder="1" applyAlignment="1">
      <alignment wrapText="1"/>
      <protection/>
    </xf>
    <xf numFmtId="0" fontId="1" fillId="0" borderId="0" xfId="0" applyFont="1" applyAlignment="1">
      <alignment wrapText="1"/>
    </xf>
    <xf numFmtId="3" fontId="23" fillId="0" borderId="37" xfId="65" applyNumberFormat="1" applyFont="1" applyBorder="1" applyAlignment="1">
      <alignment horizontal="center"/>
      <protection/>
    </xf>
    <xf numFmtId="3" fontId="5" fillId="0" borderId="12" xfId="47" applyNumberFormat="1" applyFont="1" applyFill="1" applyBorder="1" applyAlignment="1">
      <alignment horizontal="right"/>
      <protection/>
    </xf>
    <xf numFmtId="0" fontId="0" fillId="0" borderId="55" xfId="47" applyFill="1" applyBorder="1">
      <alignment/>
      <protection/>
    </xf>
    <xf numFmtId="0" fontId="14" fillId="39" borderId="28" xfId="47" applyFont="1" applyFill="1" applyBorder="1" applyAlignment="1">
      <alignment horizontal="right"/>
      <protection/>
    </xf>
    <xf numFmtId="0" fontId="2" fillId="0" borderId="82" xfId="0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39" borderId="33" xfId="47" applyNumberFormat="1" applyFont="1" applyFill="1" applyBorder="1">
      <alignment/>
      <protection/>
    </xf>
    <xf numFmtId="0" fontId="0" fillId="39" borderId="30" xfId="0" applyFill="1" applyBorder="1" applyAlignment="1">
      <alignment/>
    </xf>
    <xf numFmtId="3" fontId="1" fillId="39" borderId="22" xfId="0" applyNumberFormat="1" applyFont="1" applyFill="1" applyBorder="1" applyAlignment="1">
      <alignment/>
    </xf>
    <xf numFmtId="3" fontId="0" fillId="39" borderId="22" xfId="0" applyNumberFormat="1" applyFill="1" applyBorder="1" applyAlignment="1">
      <alignment/>
    </xf>
    <xf numFmtId="3" fontId="0" fillId="39" borderId="22" xfId="0" applyNumberFormat="1" applyFont="1" applyFill="1" applyBorder="1" applyAlignment="1">
      <alignment/>
    </xf>
    <xf numFmtId="0" fontId="0" fillId="39" borderId="69" xfId="0" applyFill="1" applyBorder="1" applyAlignment="1">
      <alignment/>
    </xf>
    <xf numFmtId="3" fontId="1" fillId="39" borderId="70" xfId="0" applyNumberFormat="1" applyFont="1" applyFill="1" applyBorder="1" applyAlignment="1">
      <alignment/>
    </xf>
    <xf numFmtId="3" fontId="0" fillId="39" borderId="70" xfId="0" applyNumberFormat="1" applyFill="1" applyBorder="1" applyAlignment="1">
      <alignment/>
    </xf>
    <xf numFmtId="3" fontId="0" fillId="39" borderId="70" xfId="0" applyNumberFormat="1" applyFont="1" applyFill="1" applyBorder="1" applyAlignment="1">
      <alignment/>
    </xf>
    <xf numFmtId="0" fontId="14" fillId="39" borderId="50" xfId="47" applyFont="1" applyFill="1" applyBorder="1" applyAlignment="1">
      <alignment horizontal="right"/>
      <protection/>
    </xf>
    <xf numFmtId="0" fontId="14" fillId="39" borderId="83" xfId="47" applyFont="1" applyFill="1" applyBorder="1" applyAlignment="1">
      <alignment horizontal="right"/>
      <protection/>
    </xf>
    <xf numFmtId="9" fontId="5" fillId="39" borderId="23" xfId="47" applyNumberFormat="1" applyFont="1" applyFill="1" applyBorder="1">
      <alignment/>
      <protection/>
    </xf>
    <xf numFmtId="9" fontId="5" fillId="39" borderId="84" xfId="47" applyNumberFormat="1" applyFont="1" applyFill="1" applyBorder="1">
      <alignment/>
      <protection/>
    </xf>
    <xf numFmtId="0" fontId="14" fillId="39" borderId="0" xfId="47" applyFont="1" applyFill="1" applyBorder="1" applyAlignment="1">
      <alignment horizontal="right"/>
      <protection/>
    </xf>
    <xf numFmtId="0" fontId="13" fillId="39" borderId="41" xfId="47" applyFont="1" applyFill="1" applyBorder="1" applyAlignment="1">
      <alignment horizontal="right"/>
      <protection/>
    </xf>
    <xf numFmtId="1" fontId="2" fillId="39" borderId="21" xfId="47" applyNumberFormat="1" applyFont="1" applyFill="1" applyBorder="1">
      <alignment/>
      <protection/>
    </xf>
    <xf numFmtId="0" fontId="13" fillId="39" borderId="72" xfId="47" applyFont="1" applyFill="1" applyBorder="1" applyAlignment="1">
      <alignment horizontal="right"/>
      <protection/>
    </xf>
    <xf numFmtId="1" fontId="2" fillId="39" borderId="63" xfId="47" applyNumberFormat="1" applyFont="1" applyFill="1" applyBorder="1">
      <alignment/>
      <protection/>
    </xf>
    <xf numFmtId="0" fontId="13" fillId="39" borderId="83" xfId="47" applyFont="1" applyFill="1" applyBorder="1" applyAlignment="1">
      <alignment horizontal="right"/>
      <protection/>
    </xf>
    <xf numFmtId="9" fontId="2" fillId="39" borderId="23" xfId="47" applyNumberFormat="1" applyFont="1" applyFill="1" applyBorder="1">
      <alignment/>
      <protection/>
    </xf>
    <xf numFmtId="3" fontId="5" fillId="39" borderId="50" xfId="47" applyNumberFormat="1" applyFont="1" applyFill="1" applyBorder="1">
      <alignment/>
      <protection/>
    </xf>
    <xf numFmtId="3" fontId="5" fillId="39" borderId="25" xfId="47" applyNumberFormat="1" applyFont="1" applyFill="1" applyBorder="1">
      <alignment/>
      <protection/>
    </xf>
    <xf numFmtId="3" fontId="2" fillId="39" borderId="65" xfId="47" applyNumberFormat="1" applyFont="1" applyFill="1" applyBorder="1">
      <alignment/>
      <protection/>
    </xf>
    <xf numFmtId="3" fontId="2" fillId="39" borderId="30" xfId="47" applyNumberFormat="1" applyFont="1" applyFill="1" applyBorder="1">
      <alignment/>
      <protection/>
    </xf>
    <xf numFmtId="3" fontId="2" fillId="39" borderId="64" xfId="47" applyNumberFormat="1" applyFont="1" applyFill="1" applyBorder="1">
      <alignment/>
      <protection/>
    </xf>
    <xf numFmtId="3" fontId="2" fillId="39" borderId="27" xfId="47" applyNumberFormat="1" applyFont="1" applyFill="1" applyBorder="1">
      <alignment/>
      <protection/>
    </xf>
    <xf numFmtId="9" fontId="2" fillId="39" borderId="66" xfId="47" applyNumberFormat="1" applyFont="1" applyFill="1" applyBorder="1">
      <alignment/>
      <protection/>
    </xf>
    <xf numFmtId="9" fontId="2" fillId="39" borderId="85" xfId="47" applyNumberFormat="1" applyFont="1" applyFill="1" applyBorder="1">
      <alignment/>
      <protection/>
    </xf>
    <xf numFmtId="3" fontId="2" fillId="39" borderId="66" xfId="47" applyNumberFormat="1" applyFont="1" applyFill="1" applyBorder="1" applyAlignment="1">
      <alignment horizontal="center"/>
      <protection/>
    </xf>
    <xf numFmtId="3" fontId="0" fillId="39" borderId="66" xfId="47" applyNumberFormat="1" applyFont="1" applyFill="1" applyBorder="1" applyAlignment="1">
      <alignment horizontal="center"/>
      <protection/>
    </xf>
    <xf numFmtId="3" fontId="2" fillId="39" borderId="85" xfId="47" applyNumberFormat="1" applyFont="1" applyFill="1" applyBorder="1" applyAlignment="1">
      <alignment horizontal="center"/>
      <protection/>
    </xf>
    <xf numFmtId="3" fontId="2" fillId="39" borderId="22" xfId="47" applyNumberFormat="1" applyFont="1" applyFill="1" applyBorder="1" applyAlignment="1">
      <alignment horizontal="center"/>
      <protection/>
    </xf>
    <xf numFmtId="3" fontId="0" fillId="39" borderId="22" xfId="47" applyNumberFormat="1" applyFont="1" applyFill="1" applyBorder="1" applyAlignment="1">
      <alignment horizontal="center"/>
      <protection/>
    </xf>
    <xf numFmtId="3" fontId="2" fillId="39" borderId="30" xfId="47" applyNumberFormat="1" applyFont="1" applyFill="1" applyBorder="1" applyAlignment="1">
      <alignment horizontal="center"/>
      <protection/>
    </xf>
    <xf numFmtId="3" fontId="0" fillId="39" borderId="21" xfId="47" applyNumberFormat="1" applyFont="1" applyFill="1" applyBorder="1" applyAlignment="1">
      <alignment horizontal="center"/>
      <protection/>
    </xf>
    <xf numFmtId="9" fontId="0" fillId="0" borderId="64" xfId="0" applyNumberFormat="1" applyFont="1" applyBorder="1" applyAlignment="1">
      <alignment horizontal="right"/>
    </xf>
    <xf numFmtId="1" fontId="2" fillId="39" borderId="23" xfId="47" applyNumberFormat="1" applyFont="1" applyFill="1" applyBorder="1">
      <alignment/>
      <protection/>
    </xf>
    <xf numFmtId="1" fontId="5" fillId="39" borderId="0" xfId="47" applyNumberFormat="1" applyFont="1" applyFill="1" applyBorder="1">
      <alignment/>
      <protection/>
    </xf>
    <xf numFmtId="182" fontId="1" fillId="39" borderId="22" xfId="0" applyNumberFormat="1" applyFont="1" applyFill="1" applyBorder="1" applyAlignment="1">
      <alignment/>
    </xf>
    <xf numFmtId="182" fontId="1" fillId="39" borderId="33" xfId="47" applyNumberFormat="1" applyFont="1" applyFill="1" applyBorder="1">
      <alignment/>
      <protection/>
    </xf>
    <xf numFmtId="182" fontId="1" fillId="39" borderId="70" xfId="0" applyNumberFormat="1" applyFont="1" applyFill="1" applyBorder="1" applyAlignment="1">
      <alignment/>
    </xf>
    <xf numFmtId="0" fontId="2" fillId="39" borderId="86" xfId="0" applyFont="1" applyFill="1" applyBorder="1" applyAlignment="1">
      <alignment/>
    </xf>
    <xf numFmtId="3" fontId="23" fillId="39" borderId="37" xfId="65" applyNumberFormat="1" applyFont="1" applyFill="1" applyBorder="1" applyAlignment="1">
      <alignment horizontal="center" wrapText="1"/>
      <protection/>
    </xf>
    <xf numFmtId="3" fontId="23" fillId="39" borderId="87" xfId="65" applyNumberFormat="1" applyFont="1" applyFill="1" applyBorder="1" applyAlignment="1">
      <alignment horizontal="center" wrapText="1"/>
      <protection/>
    </xf>
    <xf numFmtId="49" fontId="23" fillId="39" borderId="22" xfId="65" applyNumberFormat="1" applyFont="1" applyFill="1" applyBorder="1" applyAlignment="1">
      <alignment horizontal="center"/>
      <protection/>
    </xf>
    <xf numFmtId="49" fontId="23" fillId="39" borderId="86" xfId="65" applyNumberFormat="1" applyFont="1" applyFill="1" applyBorder="1" applyAlignment="1">
      <alignment horizontal="center"/>
      <protection/>
    </xf>
    <xf numFmtId="3" fontId="10" fillId="39" borderId="41" xfId="65" applyNumberFormat="1" applyFont="1" applyFill="1" applyBorder="1">
      <alignment/>
      <protection/>
    </xf>
    <xf numFmtId="3" fontId="10" fillId="39" borderId="21" xfId="65" applyNumberFormat="1" applyFont="1" applyFill="1" applyBorder="1">
      <alignment/>
      <protection/>
    </xf>
    <xf numFmtId="3" fontId="9" fillId="39" borderId="25" xfId="65" applyNumberFormat="1" applyFont="1" applyFill="1" applyBorder="1">
      <alignment/>
      <protection/>
    </xf>
    <xf numFmtId="3" fontId="9" fillId="39" borderId="21" xfId="65" applyNumberFormat="1" applyFont="1" applyFill="1" applyBorder="1">
      <alignment/>
      <protection/>
    </xf>
    <xf numFmtId="3" fontId="10" fillId="39" borderId="25" xfId="65" applyNumberFormat="1" applyFont="1" applyFill="1" applyBorder="1">
      <alignment/>
      <protection/>
    </xf>
    <xf numFmtId="3" fontId="10" fillId="39" borderId="37" xfId="65" applyNumberFormat="1" applyFont="1" applyFill="1" applyBorder="1">
      <alignment/>
      <protection/>
    </xf>
    <xf numFmtId="3" fontId="9" fillId="39" borderId="22" xfId="65" applyNumberFormat="1" applyFont="1" applyFill="1" applyBorder="1" applyAlignment="1">
      <alignment horizontal="right"/>
      <protection/>
    </xf>
    <xf numFmtId="3" fontId="9" fillId="39" borderId="33" xfId="65" applyNumberFormat="1" applyFont="1" applyFill="1" applyBorder="1" applyAlignment="1">
      <alignment horizontal="right"/>
      <protection/>
    </xf>
    <xf numFmtId="3" fontId="2" fillId="39" borderId="0" xfId="47" applyNumberFormat="1" applyFont="1" applyFill="1" applyBorder="1" applyAlignment="1">
      <alignment horizontal="center"/>
      <protection/>
    </xf>
    <xf numFmtId="3" fontId="0" fillId="0" borderId="0" xfId="47" applyNumberFormat="1">
      <alignment/>
      <protection/>
    </xf>
    <xf numFmtId="0" fontId="0" fillId="0" borderId="0" xfId="0" applyFill="1" applyAlignment="1">
      <alignment horizontal="left"/>
    </xf>
    <xf numFmtId="0" fontId="27" fillId="0" borderId="21" xfId="65" applyFont="1" applyBorder="1" applyAlignment="1">
      <alignment vertical="top" wrapText="1"/>
      <protection/>
    </xf>
    <xf numFmtId="0" fontId="27" fillId="0" borderId="21" xfId="65" applyFont="1" applyBorder="1" applyAlignment="1">
      <alignment horizontal="center" vertical="center" wrapText="1"/>
      <protection/>
    </xf>
    <xf numFmtId="0" fontId="0" fillId="0" borderId="21" xfId="47" applyFont="1" applyBorder="1" applyAlignment="1">
      <alignment horizontal="center"/>
      <protection/>
    </xf>
    <xf numFmtId="0" fontId="0" fillId="0" borderId="21" xfId="47" applyBorder="1">
      <alignment/>
      <protection/>
    </xf>
    <xf numFmtId="3" fontId="0" fillId="0" borderId="21" xfId="47" applyNumberFormat="1" applyBorder="1" applyAlignment="1">
      <alignment horizontal="center"/>
      <protection/>
    </xf>
    <xf numFmtId="0" fontId="0" fillId="0" borderId="0" xfId="0" applyFont="1" applyAlignment="1">
      <alignment horizontal="left"/>
    </xf>
    <xf numFmtId="3" fontId="5" fillId="39" borderId="32" xfId="47" applyNumberFormat="1" applyFont="1" applyFill="1" applyBorder="1">
      <alignment/>
      <protection/>
    </xf>
    <xf numFmtId="9" fontId="0" fillId="0" borderId="0" xfId="47" applyNumberFormat="1">
      <alignment/>
      <protection/>
    </xf>
    <xf numFmtId="0" fontId="1" fillId="0" borderId="0" xfId="0" applyFont="1" applyAlignment="1">
      <alignment horizontal="center" wrapText="1"/>
    </xf>
    <xf numFmtId="0" fontId="2" fillId="0" borderId="0" xfId="47" applyFont="1" applyAlignment="1">
      <alignment horizontal="right"/>
      <protection/>
    </xf>
    <xf numFmtId="0" fontId="10" fillId="0" borderId="37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9" fontId="10" fillId="0" borderId="37" xfId="0" applyNumberFormat="1" applyFont="1" applyBorder="1" applyAlignment="1">
      <alignment horizontal="center"/>
    </xf>
    <xf numFmtId="3" fontId="10" fillId="0" borderId="37" xfId="49" applyNumberFormat="1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3" fontId="9" fillId="0" borderId="88" xfId="49" applyNumberFormat="1" applyFont="1" applyBorder="1" applyAlignment="1">
      <alignment horizontal="center"/>
    </xf>
    <xf numFmtId="9" fontId="9" fillId="0" borderId="66" xfId="0" applyNumberFormat="1" applyFont="1" applyBorder="1" applyAlignment="1">
      <alignment horizontal="center"/>
    </xf>
    <xf numFmtId="3" fontId="9" fillId="0" borderId="66" xfId="49" applyNumberFormat="1" applyFont="1" applyBorder="1" applyAlignment="1">
      <alignment horizontal="center"/>
    </xf>
    <xf numFmtId="3" fontId="9" fillId="0" borderId="89" xfId="49" applyNumberFormat="1" applyFont="1" applyBorder="1" applyAlignment="1">
      <alignment horizontal="center"/>
    </xf>
    <xf numFmtId="9" fontId="10" fillId="0" borderId="37" xfId="73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3" fontId="9" fillId="0" borderId="66" xfId="49" applyNumberFormat="1" applyFont="1" applyBorder="1" applyAlignment="1">
      <alignment horizontal="center"/>
    </xf>
    <xf numFmtId="9" fontId="9" fillId="0" borderId="66" xfId="49" applyNumberFormat="1" applyFont="1" applyBorder="1" applyAlignment="1">
      <alignment horizontal="center"/>
    </xf>
    <xf numFmtId="3" fontId="9" fillId="0" borderId="91" xfId="49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49" applyNumberFormat="1" applyFont="1" applyBorder="1" applyAlignment="1">
      <alignment horizontal="center"/>
    </xf>
    <xf numFmtId="9" fontId="9" fillId="0" borderId="0" xfId="49" applyNumberFormat="1" applyFont="1" applyBorder="1" applyAlignment="1">
      <alignment horizontal="center"/>
    </xf>
    <xf numFmtId="9" fontId="9" fillId="0" borderId="66" xfId="73" applyFont="1" applyBorder="1" applyAlignment="1">
      <alignment horizontal="center"/>
    </xf>
    <xf numFmtId="9" fontId="9" fillId="0" borderId="0" xfId="73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2" fillId="0" borderId="92" xfId="47" applyFont="1" applyBorder="1">
      <alignment/>
      <protection/>
    </xf>
    <xf numFmtId="0" fontId="9" fillId="0" borderId="93" xfId="47" applyFont="1" applyBorder="1" applyAlignment="1">
      <alignment horizontal="center"/>
      <protection/>
    </xf>
    <xf numFmtId="0" fontId="2" fillId="0" borderId="94" xfId="47" applyFont="1" applyBorder="1">
      <alignment/>
      <protection/>
    </xf>
    <xf numFmtId="0" fontId="2" fillId="0" borderId="38" xfId="0" applyFont="1" applyBorder="1" applyAlignment="1">
      <alignment horizontal="center"/>
    </xf>
    <xf numFmtId="3" fontId="9" fillId="0" borderId="58" xfId="49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3" fontId="9" fillId="0" borderId="65" xfId="49" applyNumberFormat="1" applyFont="1" applyBorder="1" applyAlignment="1">
      <alignment horizontal="center"/>
    </xf>
    <xf numFmtId="9" fontId="9" fillId="0" borderId="65" xfId="0" applyNumberFormat="1" applyFont="1" applyBorder="1" applyAlignment="1">
      <alignment horizontal="center"/>
    </xf>
    <xf numFmtId="3" fontId="9" fillId="0" borderId="74" xfId="49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 wrapText="1"/>
    </xf>
    <xf numFmtId="0" fontId="0" fillId="0" borderId="85" xfId="0" applyBorder="1" applyAlignment="1">
      <alignment/>
    </xf>
    <xf numFmtId="0" fontId="0" fillId="0" borderId="97" xfId="47" applyBorder="1">
      <alignment/>
      <protection/>
    </xf>
    <xf numFmtId="0" fontId="7" fillId="0" borderId="38" xfId="47" applyFont="1" applyBorder="1">
      <alignment/>
      <protection/>
    </xf>
    <xf numFmtId="0" fontId="7" fillId="0" borderId="98" xfId="47" applyFont="1" applyBorder="1">
      <alignment/>
      <protection/>
    </xf>
    <xf numFmtId="0" fontId="7" fillId="0" borderId="59" xfId="47" applyFont="1" applyBorder="1">
      <alignment/>
      <protection/>
    </xf>
    <xf numFmtId="0" fontId="7" fillId="0" borderId="56" xfId="47" applyFont="1" applyBorder="1">
      <alignment/>
      <protection/>
    </xf>
    <xf numFmtId="0" fontId="7" fillId="0" borderId="51" xfId="47" applyFont="1" applyBorder="1">
      <alignment/>
      <protection/>
    </xf>
    <xf numFmtId="0" fontId="6" fillId="0" borderId="99" xfId="0" applyFont="1" applyBorder="1" applyAlignment="1">
      <alignment horizontal="center" vertical="center" wrapText="1"/>
    </xf>
    <xf numFmtId="0" fontId="2" fillId="0" borderId="39" xfId="47" applyFont="1" applyBorder="1" applyAlignment="1">
      <alignment horizontal="left"/>
      <protection/>
    </xf>
    <xf numFmtId="0" fontId="7" fillId="0" borderId="10" xfId="47" applyFont="1" applyBorder="1">
      <alignment/>
      <protection/>
    </xf>
    <xf numFmtId="0" fontId="7" fillId="0" borderId="14" xfId="47" applyFont="1" applyBorder="1">
      <alignment/>
      <protection/>
    </xf>
    <xf numFmtId="0" fontId="7" fillId="0" borderId="11" xfId="47" applyFont="1" applyBorder="1">
      <alignment/>
      <protection/>
    </xf>
    <xf numFmtId="0" fontId="7" fillId="0" borderId="15" xfId="47" applyFont="1" applyBorder="1">
      <alignment/>
      <protection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" fontId="0" fillId="0" borderId="0" xfId="47" applyNumberFormat="1" applyFont="1" applyBorder="1" applyAlignment="1">
      <alignment horizontal="right" vertical="center"/>
      <protection/>
    </xf>
    <xf numFmtId="3" fontId="0" fillId="39" borderId="21" xfId="47" applyNumberFormat="1" applyFill="1" applyBorder="1" applyAlignment="1">
      <alignment horizontal="center" vertical="center"/>
      <protection/>
    </xf>
    <xf numFmtId="0" fontId="19" fillId="39" borderId="21" xfId="0" applyNumberFormat="1" applyFont="1" applyFill="1" applyBorder="1" applyAlignment="1">
      <alignment horizontal="center" vertical="center"/>
    </xf>
    <xf numFmtId="167" fontId="19" fillId="39" borderId="22" xfId="0" applyNumberFormat="1" applyFont="1" applyFill="1" applyBorder="1" applyAlignment="1">
      <alignment horizontal="center" vertical="center"/>
    </xf>
    <xf numFmtId="3" fontId="19" fillId="39" borderId="22" xfId="0" applyNumberFormat="1" applyFont="1" applyFill="1" applyBorder="1" applyAlignment="1">
      <alignment horizontal="center" vertical="center" wrapText="1"/>
    </xf>
    <xf numFmtId="3" fontId="19" fillId="39" borderId="22" xfId="0" applyNumberFormat="1" applyFont="1" applyFill="1" applyBorder="1" applyAlignment="1">
      <alignment vertical="center" wrapText="1"/>
    </xf>
    <xf numFmtId="3" fontId="0" fillId="39" borderId="22" xfId="0" applyNumberFormat="1" applyFont="1" applyFill="1" applyBorder="1" applyAlignment="1">
      <alignment horizontal="center" vertical="center" wrapText="1"/>
    </xf>
    <xf numFmtId="3" fontId="0" fillId="39" borderId="22" xfId="0" applyNumberFormat="1" applyFont="1" applyFill="1" applyBorder="1" applyAlignment="1">
      <alignment horizontal="center" vertical="center"/>
    </xf>
    <xf numFmtId="3" fontId="0" fillId="39" borderId="22" xfId="73" applyNumberFormat="1" applyFont="1" applyFill="1" applyBorder="1" applyAlignment="1">
      <alignment horizontal="center" vertical="center" wrapText="1"/>
    </xf>
    <xf numFmtId="3" fontId="0" fillId="39" borderId="22" xfId="47" applyNumberFormat="1" applyFill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 wrapText="1"/>
    </xf>
    <xf numFmtId="3" fontId="0" fillId="0" borderId="64" xfId="47" applyNumberFormat="1" applyFont="1" applyBorder="1" applyAlignment="1">
      <alignment horizontal="center" vertical="center"/>
      <protection/>
    </xf>
    <xf numFmtId="3" fontId="7" fillId="39" borderId="59" xfId="0" applyNumberFormat="1" applyFont="1" applyFill="1" applyBorder="1" applyAlignment="1">
      <alignment/>
    </xf>
    <xf numFmtId="3" fontId="7" fillId="39" borderId="28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39" borderId="60" xfId="0" applyNumberFormat="1" applyFont="1" applyFill="1" applyBorder="1" applyAlignment="1">
      <alignment/>
    </xf>
    <xf numFmtId="3" fontId="7" fillId="0" borderId="59" xfId="47" applyNumberFormat="1" applyFont="1" applyFill="1" applyBorder="1">
      <alignment/>
      <protection/>
    </xf>
    <xf numFmtId="3" fontId="7" fillId="0" borderId="28" xfId="47" applyNumberFormat="1" applyFont="1" applyFill="1" applyBorder="1">
      <alignment/>
      <protection/>
    </xf>
    <xf numFmtId="3" fontId="0" fillId="39" borderId="100" xfId="47" applyNumberFormat="1" applyFont="1" applyFill="1" applyBorder="1">
      <alignment/>
      <protection/>
    </xf>
    <xf numFmtId="3" fontId="1" fillId="39" borderId="24" xfId="47" applyNumberFormat="1" applyFont="1" applyFill="1" applyBorder="1">
      <alignment/>
      <protection/>
    </xf>
    <xf numFmtId="9" fontId="5" fillId="39" borderId="101" xfId="47" applyNumberFormat="1" applyFont="1" applyFill="1" applyBorder="1">
      <alignment/>
      <protection/>
    </xf>
    <xf numFmtId="182" fontId="1" fillId="39" borderId="101" xfId="0" applyNumberFormat="1" applyFont="1" applyFill="1" applyBorder="1" applyAlignment="1">
      <alignment/>
    </xf>
    <xf numFmtId="9" fontId="2" fillId="39" borderId="101" xfId="47" applyNumberFormat="1" applyFont="1" applyFill="1" applyBorder="1">
      <alignment/>
      <protection/>
    </xf>
    <xf numFmtId="3" fontId="5" fillId="39" borderId="24" xfId="47" applyNumberFormat="1" applyFont="1" applyFill="1" applyBorder="1">
      <alignment/>
      <protection/>
    </xf>
    <xf numFmtId="9" fontId="2" fillId="39" borderId="30" xfId="47" applyNumberFormat="1" applyFont="1" applyFill="1" applyBorder="1">
      <alignment/>
      <protection/>
    </xf>
    <xf numFmtId="9" fontId="5" fillId="39" borderId="29" xfId="47" applyNumberFormat="1" applyFont="1" applyFill="1" applyBorder="1" applyAlignment="1">
      <alignment wrapText="1"/>
      <protection/>
    </xf>
    <xf numFmtId="9" fontId="0" fillId="0" borderId="102" xfId="0" applyNumberFormat="1" applyFont="1" applyBorder="1" applyAlignment="1">
      <alignment horizontal="right"/>
    </xf>
    <xf numFmtId="9" fontId="5" fillId="39" borderId="103" xfId="47" applyNumberFormat="1" applyFont="1" applyFill="1" applyBorder="1">
      <alignment/>
      <protection/>
    </xf>
    <xf numFmtId="1" fontId="2" fillId="39" borderId="25" xfId="47" applyNumberFormat="1" applyFont="1" applyFill="1" applyBorder="1">
      <alignment/>
      <protection/>
    </xf>
    <xf numFmtId="1" fontId="2" fillId="39" borderId="104" xfId="47" applyNumberFormat="1" applyFont="1" applyFill="1" applyBorder="1">
      <alignment/>
      <protection/>
    </xf>
    <xf numFmtId="9" fontId="2" fillId="39" borderId="24" xfId="47" applyNumberFormat="1" applyFont="1" applyFill="1" applyBorder="1">
      <alignment/>
      <protection/>
    </xf>
    <xf numFmtId="9" fontId="5" fillId="39" borderId="27" xfId="47" applyNumberFormat="1" applyFont="1" applyFill="1" applyBorder="1">
      <alignment/>
      <protection/>
    </xf>
    <xf numFmtId="9" fontId="1" fillId="0" borderId="102" xfId="0" applyNumberFormat="1" applyFont="1" applyBorder="1" applyAlignment="1">
      <alignment horizontal="right"/>
    </xf>
    <xf numFmtId="9" fontId="1" fillId="0" borderId="26" xfId="0" applyNumberFormat="1" applyFont="1" applyBorder="1" applyAlignment="1">
      <alignment horizontal="right"/>
    </xf>
    <xf numFmtId="9" fontId="5" fillId="0" borderId="26" xfId="47" applyNumberFormat="1" applyFont="1" applyBorder="1" applyAlignment="1">
      <alignment horizontal="right"/>
      <protection/>
    </xf>
    <xf numFmtId="3" fontId="5" fillId="0" borderId="24" xfId="47" applyNumberFormat="1" applyFont="1" applyBorder="1" applyAlignment="1">
      <alignment horizontal="right"/>
      <protection/>
    </xf>
    <xf numFmtId="3" fontId="0" fillId="0" borderId="24" xfId="0" applyNumberFormat="1" applyBorder="1" applyAlignment="1">
      <alignment/>
    </xf>
    <xf numFmtId="0" fontId="0" fillId="39" borderId="21" xfId="47" applyFill="1" applyBorder="1" applyAlignment="1">
      <alignment horizontal="center"/>
      <protection/>
    </xf>
    <xf numFmtId="0" fontId="3" fillId="39" borderId="37" xfId="0" applyFont="1" applyFill="1" applyBorder="1" applyAlignment="1">
      <alignment horizontal="center" wrapText="1"/>
    </xf>
    <xf numFmtId="0" fontId="0" fillId="39" borderId="22" xfId="0" applyFill="1" applyBorder="1" applyAlignment="1">
      <alignment horizontal="center" wrapText="1"/>
    </xf>
    <xf numFmtId="0" fontId="1" fillId="39" borderId="0" xfId="47" applyFont="1" applyFill="1" applyBorder="1" applyAlignment="1">
      <alignment horizontal="center"/>
      <protection/>
    </xf>
    <xf numFmtId="0" fontId="1" fillId="39" borderId="0" xfId="0" applyFont="1" applyFill="1" applyAlignment="1">
      <alignment horizontal="center"/>
    </xf>
    <xf numFmtId="3" fontId="2" fillId="39" borderId="25" xfId="0" applyNumberFormat="1" applyFont="1" applyFill="1" applyBorder="1" applyAlignment="1">
      <alignment horizontal="center"/>
    </xf>
    <xf numFmtId="3" fontId="2" fillId="39" borderId="28" xfId="0" applyNumberFormat="1" applyFont="1" applyFill="1" applyBorder="1" applyAlignment="1">
      <alignment horizontal="center"/>
    </xf>
    <xf numFmtId="3" fontId="0" fillId="39" borderId="41" xfId="0" applyNumberFormat="1" applyFill="1" applyBorder="1" applyAlignment="1">
      <alignment horizontal="center"/>
    </xf>
    <xf numFmtId="0" fontId="5" fillId="39" borderId="37" xfId="0" applyFont="1" applyFill="1" applyBorder="1" applyAlignment="1">
      <alignment horizontal="center" wrapText="1"/>
    </xf>
    <xf numFmtId="0" fontId="5" fillId="39" borderId="22" xfId="0" applyFont="1" applyFill="1" applyBorder="1" applyAlignment="1">
      <alignment horizontal="center" wrapText="1"/>
    </xf>
    <xf numFmtId="0" fontId="2" fillId="39" borderId="0" xfId="47" applyFont="1" applyFill="1" applyAlignment="1">
      <alignment horizontal="right"/>
      <protection/>
    </xf>
    <xf numFmtId="3" fontId="2" fillId="39" borderId="25" xfId="0" applyNumberFormat="1" applyFont="1" applyFill="1" applyBorder="1" applyAlignment="1">
      <alignment horizontal="center"/>
    </xf>
    <xf numFmtId="3" fontId="2" fillId="39" borderId="28" xfId="0" applyNumberFormat="1" applyFont="1" applyFill="1" applyBorder="1" applyAlignment="1">
      <alignment horizontal="center"/>
    </xf>
    <xf numFmtId="3" fontId="0" fillId="39" borderId="41" xfId="0" applyNumberFormat="1" applyFont="1" applyFill="1" applyBorder="1" applyAlignment="1">
      <alignment horizontal="center"/>
    </xf>
    <xf numFmtId="3" fontId="5" fillId="39" borderId="25" xfId="0" applyNumberFormat="1" applyFont="1" applyFill="1" applyBorder="1" applyAlignment="1">
      <alignment horizontal="center"/>
    </xf>
    <xf numFmtId="3" fontId="5" fillId="39" borderId="28" xfId="0" applyNumberFormat="1" applyFont="1" applyFill="1" applyBorder="1" applyAlignment="1">
      <alignment horizontal="center"/>
    </xf>
    <xf numFmtId="3" fontId="1" fillId="39" borderId="41" xfId="0" applyNumberFormat="1" applyFont="1" applyFill="1" applyBorder="1" applyAlignment="1">
      <alignment horizontal="center"/>
    </xf>
    <xf numFmtId="3" fontId="5" fillId="39" borderId="41" xfId="0" applyNumberFormat="1" applyFont="1" applyFill="1" applyBorder="1" applyAlignment="1">
      <alignment horizontal="center"/>
    </xf>
    <xf numFmtId="9" fontId="5" fillId="39" borderId="25" xfId="0" applyNumberFormat="1" applyFont="1" applyFill="1" applyBorder="1" applyAlignment="1">
      <alignment horizontal="center"/>
    </xf>
    <xf numFmtId="9" fontId="5" fillId="39" borderId="28" xfId="0" applyNumberFormat="1" applyFont="1" applyFill="1" applyBorder="1" applyAlignment="1">
      <alignment horizontal="center"/>
    </xf>
    <xf numFmtId="9" fontId="5" fillId="39" borderId="41" xfId="0" applyNumberFormat="1" applyFont="1" applyFill="1" applyBorder="1" applyAlignment="1">
      <alignment horizontal="center"/>
    </xf>
    <xf numFmtId="0" fontId="3" fillId="39" borderId="25" xfId="0" applyFont="1" applyFill="1" applyBorder="1" applyAlignment="1">
      <alignment/>
    </xf>
    <xf numFmtId="0" fontId="3" fillId="39" borderId="28" xfId="0" applyFont="1" applyFill="1" applyBorder="1" applyAlignment="1">
      <alignment/>
    </xf>
    <xf numFmtId="0" fontId="0" fillId="39" borderId="41" xfId="0" applyFill="1" applyBorder="1" applyAlignment="1">
      <alignment/>
    </xf>
    <xf numFmtId="9" fontId="5" fillId="39" borderId="25" xfId="0" applyNumberFormat="1" applyFont="1" applyFill="1" applyBorder="1" applyAlignment="1">
      <alignment horizontal="center"/>
    </xf>
    <xf numFmtId="9" fontId="5" fillId="39" borderId="28" xfId="0" applyNumberFormat="1" applyFont="1" applyFill="1" applyBorder="1" applyAlignment="1">
      <alignment horizontal="center"/>
    </xf>
    <xf numFmtId="9" fontId="5" fillId="39" borderId="41" xfId="0" applyNumberFormat="1" applyFont="1" applyFill="1" applyBorder="1" applyAlignment="1">
      <alignment horizontal="center"/>
    </xf>
    <xf numFmtId="0" fontId="0" fillId="39" borderId="0" xfId="47" applyFont="1" applyFill="1" applyBorder="1" applyAlignment="1">
      <alignment horizontal="right"/>
      <protection/>
    </xf>
    <xf numFmtId="0" fontId="0" fillId="39" borderId="0" xfId="47" applyFont="1" applyFill="1" applyBorder="1" applyAlignment="1">
      <alignment horizontal="right"/>
      <protection/>
    </xf>
    <xf numFmtId="0" fontId="0" fillId="39" borderId="37" xfId="47" applyFill="1" applyBorder="1" applyAlignment="1">
      <alignment horizontal="center"/>
      <protection/>
    </xf>
    <xf numFmtId="0" fontId="0" fillId="39" borderId="22" xfId="47" applyFill="1" applyBorder="1" applyAlignment="1">
      <alignment horizontal="center"/>
      <protection/>
    </xf>
    <xf numFmtId="0" fontId="5" fillId="39" borderId="32" xfId="0" applyFont="1" applyFill="1" applyBorder="1" applyAlignment="1">
      <alignment horizontal="center" wrapText="1"/>
    </xf>
    <xf numFmtId="0" fontId="5" fillId="39" borderId="29" xfId="0" applyFont="1" applyFill="1" applyBorder="1" applyAlignment="1">
      <alignment horizontal="center" wrapText="1"/>
    </xf>
    <xf numFmtId="0" fontId="0" fillId="39" borderId="87" xfId="0" applyFill="1" applyBorder="1" applyAlignment="1">
      <alignment horizontal="center" wrapText="1"/>
    </xf>
    <xf numFmtId="0" fontId="0" fillId="39" borderId="33" xfId="0" applyFill="1" applyBorder="1" applyAlignment="1">
      <alignment horizontal="center" wrapText="1"/>
    </xf>
    <xf numFmtId="0" fontId="0" fillId="39" borderId="30" xfId="0" applyFill="1" applyBorder="1" applyAlignment="1">
      <alignment horizontal="center" wrapText="1"/>
    </xf>
    <xf numFmtId="0" fontId="0" fillId="39" borderId="86" xfId="0" applyFill="1" applyBorder="1" applyAlignment="1">
      <alignment horizontal="center" wrapText="1"/>
    </xf>
    <xf numFmtId="0" fontId="0" fillId="0" borderId="0" xfId="47" applyFont="1" applyBorder="1" applyAlignment="1">
      <alignment horizontal="right"/>
      <protection/>
    </xf>
    <xf numFmtId="0" fontId="1" fillId="0" borderId="0" xfId="47" applyFont="1" applyAlignment="1">
      <alignment horizontal="center" wrapText="1"/>
      <protection/>
    </xf>
    <xf numFmtId="0" fontId="9" fillId="0" borderId="32" xfId="65" applyFont="1" applyBorder="1" applyAlignment="1">
      <alignment wrapText="1"/>
      <protection/>
    </xf>
    <xf numFmtId="0" fontId="9" fillId="0" borderId="33" xfId="65" applyFont="1" applyBorder="1" applyAlignment="1">
      <alignment wrapText="1"/>
      <protection/>
    </xf>
    <xf numFmtId="3" fontId="9" fillId="0" borderId="37" xfId="65" applyNumberFormat="1" applyFont="1" applyBorder="1" applyAlignment="1">
      <alignment horizontal="right"/>
      <protection/>
    </xf>
    <xf numFmtId="3" fontId="9" fillId="0" borderId="22" xfId="65" applyNumberFormat="1" applyFont="1" applyBorder="1" applyAlignment="1">
      <alignment horizontal="right"/>
      <protection/>
    </xf>
    <xf numFmtId="3" fontId="9" fillId="39" borderId="37" xfId="65" applyNumberFormat="1" applyFont="1" applyFill="1" applyBorder="1" applyAlignment="1">
      <alignment horizontal="right"/>
      <protection/>
    </xf>
    <xf numFmtId="3" fontId="9" fillId="39" borderId="22" xfId="65" applyNumberFormat="1" applyFont="1" applyFill="1" applyBorder="1" applyAlignment="1">
      <alignment horizontal="right"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3" fillId="0" borderId="37" xfId="65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3" fontId="10" fillId="0" borderId="37" xfId="65" applyNumberFormat="1" applyFont="1" applyBorder="1" applyAlignment="1">
      <alignment horizontal="center"/>
      <protection/>
    </xf>
    <xf numFmtId="3" fontId="10" fillId="0" borderId="23" xfId="65" applyNumberFormat="1" applyFont="1" applyBorder="1" applyAlignment="1">
      <alignment horizontal="center"/>
      <protection/>
    </xf>
    <xf numFmtId="3" fontId="10" fillId="0" borderId="22" xfId="65" applyNumberFormat="1" applyFont="1" applyBorder="1" applyAlignment="1">
      <alignment horizontal="center"/>
      <protection/>
    </xf>
    <xf numFmtId="0" fontId="9" fillId="0" borderId="37" xfId="65" applyFont="1" applyBorder="1" applyAlignment="1">
      <alignment horizontal="center"/>
      <protection/>
    </xf>
    <xf numFmtId="0" fontId="9" fillId="0" borderId="22" xfId="65" applyFont="1" applyBorder="1" applyAlignment="1">
      <alignment horizontal="center"/>
      <protection/>
    </xf>
    <xf numFmtId="0" fontId="11" fillId="0" borderId="0" xfId="47" applyFont="1" applyBorder="1" applyAlignment="1">
      <alignment horizontal="right"/>
      <protection/>
    </xf>
    <xf numFmtId="0" fontId="0" fillId="0" borderId="0" xfId="0" applyAlignment="1">
      <alignment/>
    </xf>
    <xf numFmtId="0" fontId="6" fillId="0" borderId="0" xfId="47" applyFont="1" applyBorder="1" applyAlignment="1">
      <alignment horizontal="center"/>
      <protection/>
    </xf>
    <xf numFmtId="0" fontId="11" fillId="0" borderId="0" xfId="47" applyFont="1" applyAlignment="1">
      <alignment horizontal="right"/>
      <protection/>
    </xf>
    <xf numFmtId="0" fontId="11" fillId="0" borderId="0" xfId="0" applyFont="1" applyAlignment="1">
      <alignment horizontal="right"/>
    </xf>
    <xf numFmtId="0" fontId="1" fillId="0" borderId="0" xfId="47" applyFont="1" applyBorder="1" applyAlignment="1">
      <alignment horizontal="center"/>
      <protection/>
    </xf>
    <xf numFmtId="0" fontId="9" fillId="0" borderId="105" xfId="47" applyFont="1" applyBorder="1" applyAlignment="1">
      <alignment horizontal="center"/>
      <protection/>
    </xf>
    <xf numFmtId="0" fontId="0" fillId="0" borderId="10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07" xfId="47" applyFont="1" applyBorder="1" applyAlignment="1">
      <alignment horizontal="center"/>
      <protection/>
    </xf>
    <xf numFmtId="0" fontId="9" fillId="0" borderId="50" xfId="47" applyFont="1" applyBorder="1" applyAlignment="1">
      <alignment horizontal="center"/>
      <protection/>
    </xf>
    <xf numFmtId="0" fontId="0" fillId="0" borderId="83" xfId="0" applyBorder="1" applyAlignment="1">
      <alignment horizontal="center"/>
    </xf>
    <xf numFmtId="0" fontId="9" fillId="0" borderId="108" xfId="47" applyFont="1" applyBorder="1" applyAlignment="1">
      <alignment horizontal="center"/>
      <protection/>
    </xf>
    <xf numFmtId="0" fontId="9" fillId="0" borderId="106" xfId="47" applyFont="1" applyBorder="1" applyAlignment="1">
      <alignment horizontal="center"/>
      <protection/>
    </xf>
    <xf numFmtId="0" fontId="0" fillId="0" borderId="109" xfId="0" applyBorder="1" applyAlignment="1">
      <alignment horizontal="center"/>
    </xf>
    <xf numFmtId="0" fontId="9" fillId="0" borderId="103" xfId="47" applyFont="1" applyBorder="1" applyAlignment="1">
      <alignment horizontal="center"/>
      <protection/>
    </xf>
    <xf numFmtId="0" fontId="0" fillId="0" borderId="110" xfId="0" applyBorder="1" applyAlignment="1">
      <alignment/>
    </xf>
    <xf numFmtId="0" fontId="9" fillId="0" borderId="104" xfId="47" applyFont="1" applyBorder="1" applyAlignment="1">
      <alignment horizontal="center"/>
      <protection/>
    </xf>
    <xf numFmtId="0" fontId="9" fillId="0" borderId="26" xfId="47" applyFont="1" applyBorder="1" applyAlignment="1">
      <alignment horizontal="center"/>
      <protection/>
    </xf>
    <xf numFmtId="0" fontId="0" fillId="0" borderId="55" xfId="0" applyBorder="1" applyAlignment="1">
      <alignment/>
    </xf>
    <xf numFmtId="0" fontId="0" fillId="0" borderId="93" xfId="0" applyBorder="1" applyAlignment="1">
      <alignment horizontal="center"/>
    </xf>
    <xf numFmtId="0" fontId="7" fillId="39" borderId="50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47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7" fillId="39" borderId="49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47" applyFont="1" applyBorder="1" applyAlignment="1">
      <alignment horizontal="center"/>
      <protection/>
    </xf>
    <xf numFmtId="49" fontId="0" fillId="0" borderId="5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5" fillId="41" borderId="0" xfId="47" applyFont="1" applyFill="1" applyBorder="1" applyAlignment="1">
      <alignment wrapText="1"/>
      <protection/>
    </xf>
    <xf numFmtId="0" fontId="0" fillId="38" borderId="0" xfId="0" applyFill="1" applyBorder="1" applyAlignment="1">
      <alignment/>
    </xf>
    <xf numFmtId="0" fontId="6" fillId="39" borderId="85" xfId="0" applyFont="1" applyFill="1" applyBorder="1" applyAlignment="1">
      <alignment horizontal="center"/>
    </xf>
    <xf numFmtId="0" fontId="7" fillId="39" borderId="85" xfId="0" applyFont="1" applyFill="1" applyBorder="1" applyAlignment="1">
      <alignment horizontal="center"/>
    </xf>
    <xf numFmtId="0" fontId="0" fillId="39" borderId="85" xfId="0" applyFill="1" applyBorder="1" applyAlignment="1">
      <alignment horizontal="center"/>
    </xf>
    <xf numFmtId="0" fontId="0" fillId="39" borderId="0" xfId="0" applyFill="1" applyAlignment="1">
      <alignment horizontal="center" vertical="center" wrapText="1"/>
    </xf>
    <xf numFmtId="0" fontId="6" fillId="0" borderId="97" xfId="0" applyFont="1" applyFill="1" applyBorder="1" applyAlignment="1">
      <alignment horizontal="center" wrapText="1"/>
    </xf>
    <xf numFmtId="0" fontId="7" fillId="0" borderId="85" xfId="0" applyFont="1" applyFill="1" applyBorder="1" applyAlignment="1">
      <alignment horizontal="center" wrapText="1"/>
    </xf>
    <xf numFmtId="0" fontId="0" fillId="0" borderId="89" xfId="0" applyFill="1" applyBorder="1" applyAlignment="1">
      <alignment horizontal="center" wrapText="1"/>
    </xf>
    <xf numFmtId="0" fontId="6" fillId="0" borderId="97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7" fillId="39" borderId="110" xfId="0" applyFont="1" applyFill="1" applyBorder="1" applyAlignment="1">
      <alignment horizontal="center" vertical="center" wrapText="1"/>
    </xf>
    <xf numFmtId="0" fontId="0" fillId="39" borderId="58" xfId="0" applyFill="1" applyBorder="1" applyAlignment="1">
      <alignment horizontal="center" vertical="center" wrapText="1"/>
    </xf>
    <xf numFmtId="0" fontId="6" fillId="39" borderId="97" xfId="0" applyFont="1" applyFill="1" applyBorder="1" applyAlignment="1">
      <alignment horizontal="center"/>
    </xf>
    <xf numFmtId="0" fontId="0" fillId="39" borderId="89" xfId="0" applyFill="1" applyBorder="1" applyAlignment="1">
      <alignment horizontal="center"/>
    </xf>
    <xf numFmtId="0" fontId="0" fillId="0" borderId="0" xfId="47" applyFont="1" applyFill="1" applyAlignment="1">
      <alignment horizontal="center"/>
      <protection/>
    </xf>
    <xf numFmtId="0" fontId="0" fillId="0" borderId="0" xfId="47" applyFill="1" applyAlignment="1">
      <alignment horizontal="center"/>
      <protection/>
    </xf>
    <xf numFmtId="0" fontId="1" fillId="0" borderId="97" xfId="47" applyFont="1" applyFill="1" applyBorder="1" applyAlignment="1">
      <alignment horizontal="center" wrapText="1"/>
      <protection/>
    </xf>
    <xf numFmtId="0" fontId="0" fillId="0" borderId="85" xfId="0" applyFill="1" applyBorder="1" applyAlignment="1">
      <alignment horizontal="center" wrapText="1"/>
    </xf>
    <xf numFmtId="0" fontId="14" fillId="37" borderId="41" xfId="47" applyFont="1" applyFill="1" applyBorder="1" applyAlignment="1">
      <alignment horizontal="right" wrapText="1"/>
      <protection/>
    </xf>
    <xf numFmtId="0" fontId="14" fillId="37" borderId="21" xfId="47" applyFont="1" applyFill="1" applyBorder="1" applyAlignment="1">
      <alignment horizontal="right" wrapText="1"/>
      <protection/>
    </xf>
    <xf numFmtId="0" fontId="3" fillId="0" borderId="68" xfId="47" applyFont="1" applyBorder="1" applyAlignment="1">
      <alignment wrapText="1"/>
      <protection/>
    </xf>
    <xf numFmtId="0" fontId="0" fillId="0" borderId="53" xfId="0" applyBorder="1" applyAlignment="1">
      <alignment wrapText="1"/>
    </xf>
    <xf numFmtId="0" fontId="14" fillId="39" borderId="88" xfId="47" applyFont="1" applyFill="1" applyBorder="1" applyAlignment="1">
      <alignment wrapText="1"/>
      <protection/>
    </xf>
    <xf numFmtId="0" fontId="0" fillId="39" borderId="66" xfId="0" applyFill="1" applyBorder="1" applyAlignment="1">
      <alignment wrapText="1"/>
    </xf>
    <xf numFmtId="0" fontId="14" fillId="0" borderId="26" xfId="47" applyFont="1" applyBorder="1" applyAlignment="1">
      <alignment horizontal="right"/>
      <protection/>
    </xf>
    <xf numFmtId="0" fontId="14" fillId="0" borderId="111" xfId="47" applyFont="1" applyBorder="1" applyAlignment="1">
      <alignment horizontal="right"/>
      <protection/>
    </xf>
    <xf numFmtId="0" fontId="14" fillId="37" borderId="86" xfId="47" applyFont="1" applyFill="1" applyBorder="1" applyAlignment="1">
      <alignment horizontal="right" wrapText="1"/>
      <protection/>
    </xf>
    <xf numFmtId="0" fontId="14" fillId="37" borderId="22" xfId="47" applyFont="1" applyFill="1" applyBorder="1" applyAlignment="1">
      <alignment horizontal="right" wrapText="1"/>
      <protection/>
    </xf>
    <xf numFmtId="0" fontId="13" fillId="37" borderId="30" xfId="47" applyFont="1" applyFill="1" applyBorder="1" applyAlignment="1">
      <alignment horizontal="right" wrapText="1"/>
      <protection/>
    </xf>
    <xf numFmtId="0" fontId="13" fillId="37" borderId="86" xfId="47" applyFont="1" applyFill="1" applyBorder="1" applyAlignment="1">
      <alignment horizontal="right" wrapText="1"/>
      <protection/>
    </xf>
    <xf numFmtId="0" fontId="14" fillId="39" borderId="85" xfId="47" applyFont="1" applyFill="1" applyBorder="1" applyAlignment="1">
      <alignment horizontal="right"/>
      <protection/>
    </xf>
    <xf numFmtId="0" fontId="14" fillId="39" borderId="88" xfId="47" applyFont="1" applyFill="1" applyBorder="1" applyAlignment="1">
      <alignment horizontal="right"/>
      <protection/>
    </xf>
    <xf numFmtId="0" fontId="14" fillId="39" borderId="28" xfId="47" applyFont="1" applyFill="1" applyBorder="1" applyAlignment="1">
      <alignment horizontal="right"/>
      <protection/>
    </xf>
    <xf numFmtId="0" fontId="14" fillId="39" borderId="41" xfId="47" applyFont="1" applyFill="1" applyBorder="1" applyAlignment="1">
      <alignment horizontal="right"/>
      <protection/>
    </xf>
    <xf numFmtId="0" fontId="14" fillId="39" borderId="27" xfId="47" applyFont="1" applyFill="1" applyBorder="1" applyAlignment="1">
      <alignment horizontal="right"/>
      <protection/>
    </xf>
    <xf numFmtId="0" fontId="14" fillId="39" borderId="112" xfId="47" applyFont="1" applyFill="1" applyBorder="1" applyAlignment="1">
      <alignment horizontal="right"/>
      <protection/>
    </xf>
    <xf numFmtId="0" fontId="14" fillId="37" borderId="113" xfId="47" applyFont="1" applyFill="1" applyBorder="1" applyAlignment="1">
      <alignment wrapText="1"/>
      <protection/>
    </xf>
    <xf numFmtId="0" fontId="14" fillId="37" borderId="34" xfId="47" applyFont="1" applyFill="1" applyBorder="1" applyAlignment="1">
      <alignment wrapText="1"/>
      <protection/>
    </xf>
    <xf numFmtId="0" fontId="14" fillId="0" borderId="28" xfId="47" applyFont="1" applyBorder="1" applyAlignment="1">
      <alignment horizontal="right"/>
      <protection/>
    </xf>
    <xf numFmtId="0" fontId="14" fillId="0" borderId="41" xfId="47" applyFont="1" applyBorder="1" applyAlignment="1">
      <alignment horizontal="right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67" xfId="47" applyFont="1" applyFill="1" applyBorder="1" applyAlignment="1">
      <alignment horizontal="center" wrapText="1"/>
      <protection/>
    </xf>
    <xf numFmtId="0" fontId="9" fillId="0" borderId="114" xfId="0" applyFont="1" applyBorder="1" applyAlignment="1">
      <alignment horizontal="center" wrapText="1"/>
    </xf>
    <xf numFmtId="0" fontId="3" fillId="37" borderId="35" xfId="47" applyFont="1" applyFill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6" fillId="0" borderId="114" xfId="0" applyFont="1" applyBorder="1" applyAlignment="1">
      <alignment horizontal="right" wrapText="1"/>
    </xf>
    <xf numFmtId="0" fontId="5" fillId="39" borderId="30" xfId="47" applyFont="1" applyFill="1" applyBorder="1" applyAlignment="1">
      <alignment horizontal="left"/>
      <protection/>
    </xf>
    <xf numFmtId="0" fontId="5" fillId="39" borderId="86" xfId="47" applyFont="1" applyFill="1" applyBorder="1" applyAlignment="1">
      <alignment horizontal="left"/>
      <protection/>
    </xf>
    <xf numFmtId="0" fontId="14" fillId="39" borderId="30" xfId="47" applyFont="1" applyFill="1" applyBorder="1" applyAlignment="1">
      <alignment horizontal="right"/>
      <protection/>
    </xf>
    <xf numFmtId="0" fontId="14" fillId="39" borderId="86" xfId="47" applyFont="1" applyFill="1" applyBorder="1" applyAlignment="1">
      <alignment horizontal="right"/>
      <protection/>
    </xf>
    <xf numFmtId="0" fontId="16" fillId="0" borderId="0" xfId="47" applyFont="1" applyFill="1" applyBorder="1" applyAlignment="1">
      <alignment horizontal="center" vertical="center" wrapText="1"/>
      <protection/>
    </xf>
    <xf numFmtId="0" fontId="5" fillId="39" borderId="65" xfId="47" applyFont="1" applyFill="1" applyBorder="1" applyAlignment="1">
      <alignment horizontal="left"/>
      <protection/>
    </xf>
    <xf numFmtId="0" fontId="5" fillId="39" borderId="113" xfId="47" applyFont="1" applyFill="1" applyBorder="1" applyAlignment="1">
      <alignment horizontal="left"/>
      <protection/>
    </xf>
    <xf numFmtId="0" fontId="5" fillId="39" borderId="28" xfId="47" applyFont="1" applyFill="1" applyBorder="1" applyAlignment="1">
      <alignment horizontal="right"/>
      <protection/>
    </xf>
    <xf numFmtId="0" fontId="5" fillId="39" borderId="41" xfId="47" applyFont="1" applyFill="1" applyBorder="1" applyAlignment="1">
      <alignment horizontal="right"/>
      <protection/>
    </xf>
    <xf numFmtId="0" fontId="13" fillId="37" borderId="27" xfId="47" applyFont="1" applyFill="1" applyBorder="1" applyAlignment="1">
      <alignment horizontal="right" wrapText="1"/>
      <protection/>
    </xf>
    <xf numFmtId="0" fontId="13" fillId="37" borderId="112" xfId="47" applyFont="1" applyFill="1" applyBorder="1" applyAlignment="1">
      <alignment horizontal="right" wrapText="1"/>
      <protection/>
    </xf>
    <xf numFmtId="0" fontId="5" fillId="39" borderId="72" xfId="47" applyFont="1" applyFill="1" applyBorder="1" applyAlignment="1">
      <alignment wrapText="1"/>
      <protection/>
    </xf>
    <xf numFmtId="0" fontId="5" fillId="39" borderId="23" xfId="47" applyFont="1" applyFill="1" applyBorder="1" applyAlignment="1">
      <alignment wrapText="1"/>
      <protection/>
    </xf>
    <xf numFmtId="0" fontId="14" fillId="37" borderId="28" xfId="47" applyFont="1" applyFill="1" applyBorder="1" applyAlignment="1">
      <alignment horizontal="right" wrapText="1"/>
      <protection/>
    </xf>
    <xf numFmtId="0" fontId="5" fillId="39" borderId="83" xfId="47" applyFont="1" applyFill="1" applyBorder="1" applyAlignment="1">
      <alignment wrapText="1"/>
      <protection/>
    </xf>
    <xf numFmtId="0" fontId="5" fillId="39" borderId="84" xfId="47" applyFont="1" applyFill="1" applyBorder="1" applyAlignment="1">
      <alignment wrapText="1"/>
      <protection/>
    </xf>
    <xf numFmtId="0" fontId="13" fillId="37" borderId="28" xfId="47" applyFont="1" applyFill="1" applyBorder="1" applyAlignment="1">
      <alignment horizontal="right" wrapText="1"/>
      <protection/>
    </xf>
    <xf numFmtId="0" fontId="13" fillId="37" borderId="41" xfId="47" applyFont="1" applyFill="1" applyBorder="1" applyAlignment="1">
      <alignment horizontal="right" wrapText="1"/>
      <protection/>
    </xf>
    <xf numFmtId="0" fontId="14" fillId="39" borderId="50" xfId="47" applyFont="1" applyFill="1" applyBorder="1" applyAlignment="1">
      <alignment horizontal="center"/>
      <protection/>
    </xf>
    <xf numFmtId="0" fontId="14" fillId="39" borderId="83" xfId="47" applyFont="1" applyFill="1" applyBorder="1" applyAlignment="1">
      <alignment horizontal="center"/>
      <protection/>
    </xf>
    <xf numFmtId="0" fontId="13" fillId="39" borderId="27" xfId="47" applyFont="1" applyFill="1" applyBorder="1" applyAlignment="1">
      <alignment horizontal="right"/>
      <protection/>
    </xf>
    <xf numFmtId="0" fontId="0" fillId="39" borderId="27" xfId="0" applyFont="1" applyFill="1" applyBorder="1" applyAlignment="1">
      <alignment horizontal="right"/>
    </xf>
    <xf numFmtId="0" fontId="0" fillId="39" borderId="112" xfId="0" applyFont="1" applyFill="1" applyBorder="1" applyAlignment="1">
      <alignment horizontal="right"/>
    </xf>
    <xf numFmtId="0" fontId="0" fillId="0" borderId="0" xfId="47" applyFont="1" applyAlignment="1">
      <alignment wrapText="1"/>
      <protection/>
    </xf>
    <xf numFmtId="0" fontId="0" fillId="0" borderId="0" xfId="47" applyFont="1" applyAlignment="1">
      <alignment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11" xfId="47" applyFont="1" applyBorder="1" applyAlignment="1">
      <alignment horizontal="center"/>
      <protection/>
    </xf>
    <xf numFmtId="3" fontId="2" fillId="0" borderId="10" xfId="47" applyNumberFormat="1" applyFont="1" applyFill="1" applyBorder="1" applyAlignment="1">
      <alignment horizontal="right" vertical="center"/>
      <protection/>
    </xf>
    <xf numFmtId="3" fontId="2" fillId="0" borderId="11" xfId="47" applyNumberFormat="1" applyFont="1" applyFill="1" applyBorder="1" applyAlignment="1">
      <alignment horizontal="right" vertical="center"/>
      <protection/>
    </xf>
    <xf numFmtId="3" fontId="2" fillId="0" borderId="48" xfId="47" applyNumberFormat="1" applyFont="1" applyFill="1" applyBorder="1" applyAlignment="1">
      <alignment horizontal="right" vertical="center"/>
      <protection/>
    </xf>
    <xf numFmtId="3" fontId="2" fillId="0" borderId="47" xfId="47" applyNumberFormat="1" applyFont="1" applyFill="1" applyBorder="1" applyAlignment="1">
      <alignment horizontal="right" vertical="center"/>
      <protection/>
    </xf>
    <xf numFmtId="3" fontId="2" fillId="0" borderId="37" xfId="47" applyNumberFormat="1" applyFont="1" applyFill="1" applyBorder="1" applyAlignment="1">
      <alignment horizontal="right" vertical="center"/>
      <protection/>
    </xf>
    <xf numFmtId="3" fontId="2" fillId="0" borderId="22" xfId="47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/>
    </xf>
    <xf numFmtId="0" fontId="2" fillId="39" borderId="36" xfId="47" applyFont="1" applyFill="1" applyBorder="1" applyAlignment="1">
      <alignment wrapText="1"/>
      <protection/>
    </xf>
    <xf numFmtId="0" fontId="0" fillId="39" borderId="18" xfId="0" applyFill="1" applyBorder="1" applyAlignment="1">
      <alignment wrapText="1"/>
    </xf>
    <xf numFmtId="0" fontId="0" fillId="39" borderId="36" xfId="0" applyFill="1" applyBorder="1" applyAlignment="1">
      <alignment wrapText="1"/>
    </xf>
    <xf numFmtId="0" fontId="2" fillId="0" borderId="12" xfId="47" applyFont="1" applyFill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0" fillId="39" borderId="0" xfId="47" applyFont="1" applyFill="1" applyAlignment="1">
      <alignment vertical="center"/>
      <protection/>
    </xf>
    <xf numFmtId="0" fontId="0" fillId="39" borderId="0" xfId="47" applyFill="1" applyAlignment="1">
      <alignment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47" applyFont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3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right" vertical="center"/>
      <protection/>
    </xf>
    <xf numFmtId="0" fontId="1" fillId="39" borderId="42" xfId="47" applyFont="1" applyFill="1" applyBorder="1" applyAlignment="1">
      <alignment horizontal="center" vertical="center"/>
      <protection/>
    </xf>
    <xf numFmtId="0" fontId="1" fillId="39" borderId="40" xfId="47" applyFont="1" applyFill="1" applyBorder="1" applyAlignment="1">
      <alignment horizontal="center" vertical="center"/>
      <protection/>
    </xf>
    <xf numFmtId="0" fontId="1" fillId="0" borderId="42" xfId="47" applyFont="1" applyFill="1" applyBorder="1" applyAlignment="1">
      <alignment horizontal="center" vertical="center"/>
      <protection/>
    </xf>
    <xf numFmtId="0" fontId="1" fillId="0" borderId="40" xfId="47" applyFont="1" applyFill="1" applyBorder="1" applyAlignment="1">
      <alignment horizontal="center" vertical="center"/>
      <protection/>
    </xf>
    <xf numFmtId="0" fontId="1" fillId="39" borderId="41" xfId="47" applyFont="1" applyFill="1" applyBorder="1" applyAlignment="1">
      <alignment horizontal="center" vertical="center"/>
      <protection/>
    </xf>
    <xf numFmtId="0" fontId="1" fillId="39" borderId="25" xfId="47" applyFont="1" applyFill="1" applyBorder="1" applyAlignment="1">
      <alignment horizontal="center" vertical="center"/>
      <protection/>
    </xf>
    <xf numFmtId="0" fontId="1" fillId="0" borderId="41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 vertical="center" wrapText="1"/>
      <protection/>
    </xf>
    <xf numFmtId="0" fontId="0" fillId="39" borderId="40" xfId="0" applyFill="1" applyBorder="1" applyAlignment="1">
      <alignment horizontal="center" vertical="center"/>
    </xf>
    <xf numFmtId="0" fontId="1" fillId="0" borderId="42" xfId="47" applyFont="1" applyBorder="1" applyAlignment="1">
      <alignment horizontal="center" vertical="center"/>
      <protection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5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30" xfId="47" applyFont="1" applyBorder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1" fillId="0" borderId="30" xfId="0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right" wrapText="1"/>
    </xf>
    <xf numFmtId="2" fontId="1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2" fillId="0" borderId="0" xfId="0" applyFont="1" applyBorder="1" applyAlignment="1">
      <alignment horizontal="center" vertical="center" wrapText="1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Comma" xfId="46"/>
    <cellStyle name="Excel Built-in Normal" xfId="47"/>
    <cellStyle name="Excel Built-in Percent" xfId="48"/>
    <cellStyle name="Comma" xfId="49"/>
    <cellStyle name="Comma [0]" xfId="50"/>
    <cellStyle name="Figyelmezteté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Followed Hyperlink" xfId="63"/>
    <cellStyle name="Magyarázó szöveg" xfId="64"/>
    <cellStyle name="Normál_Munka1" xfId="65"/>
    <cellStyle name="Normál_Munka1_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view="pageBreakPreview" zoomScaleSheetLayoutView="100" workbookViewId="0" topLeftCell="A97">
      <selection activeCell="L85" sqref="L85"/>
    </sheetView>
  </sheetViews>
  <sheetFormatPr defaultColWidth="8.7109375" defaultRowHeight="12.75" customHeight="1"/>
  <cols>
    <col min="1" max="1" width="3.7109375" style="368" customWidth="1"/>
    <col min="2" max="2" width="33.421875" style="368" customWidth="1"/>
    <col min="3" max="3" width="9.8515625" style="368" customWidth="1"/>
    <col min="4" max="7" width="8.7109375" style="368" customWidth="1"/>
    <col min="8" max="8" width="9.57421875" style="368" customWidth="1"/>
    <col min="9" max="9" width="8.7109375" style="368" customWidth="1"/>
    <col min="10" max="10" width="10.28125" style="368" customWidth="1"/>
    <col min="11" max="12" width="8.7109375" style="368" customWidth="1"/>
    <col min="13" max="13" width="11.57421875" style="368" bestFit="1" customWidth="1"/>
    <col min="14" max="14" width="9.140625" style="368" bestFit="1" customWidth="1"/>
    <col min="15" max="16384" width="8.7109375" style="368" customWidth="1"/>
  </cols>
  <sheetData>
    <row r="1" spans="2:13" ht="12.75" customHeight="1">
      <c r="B1" s="919" t="s">
        <v>863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</row>
    <row r="2" spans="2:13" ht="12.75" customHeight="1"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</row>
    <row r="3" spans="2:13" ht="12.75" customHeight="1">
      <c r="B3" s="895" t="s">
        <v>245</v>
      </c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</row>
    <row r="4" spans="2:13" ht="12.75" customHeight="1">
      <c r="B4" s="895" t="s">
        <v>661</v>
      </c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</row>
    <row r="5" spans="2:13" ht="12.75" customHeight="1"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</row>
    <row r="6" spans="2:13" ht="12.75" customHeight="1">
      <c r="B6" s="895" t="s">
        <v>246</v>
      </c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</row>
    <row r="7" spans="2:13" ht="12.75" customHeight="1">
      <c r="B7" s="591"/>
      <c r="C7" s="591"/>
      <c r="M7" s="592" t="s">
        <v>855</v>
      </c>
    </row>
    <row r="8" spans="1:13" s="591" customFormat="1" ht="12.75" customHeight="1">
      <c r="A8" s="921"/>
      <c r="B8" s="593" t="s">
        <v>248</v>
      </c>
      <c r="C8" s="893" t="s">
        <v>573</v>
      </c>
      <c r="D8" s="893" t="s">
        <v>574</v>
      </c>
      <c r="E8" s="893" t="s">
        <v>575</v>
      </c>
      <c r="F8" s="893" t="s">
        <v>576</v>
      </c>
      <c r="G8" s="893" t="s">
        <v>577</v>
      </c>
      <c r="H8" s="893" t="s">
        <v>578</v>
      </c>
      <c r="I8" s="893" t="s">
        <v>579</v>
      </c>
      <c r="J8" s="893" t="s">
        <v>580</v>
      </c>
      <c r="K8" s="923" t="s">
        <v>309</v>
      </c>
      <c r="L8" s="924"/>
      <c r="M8" s="925"/>
    </row>
    <row r="9" spans="1:13" s="591" customFormat="1" ht="28.5" customHeight="1">
      <c r="A9" s="922"/>
      <c r="B9" s="594"/>
      <c r="C9" s="894"/>
      <c r="D9" s="894"/>
      <c r="E9" s="894"/>
      <c r="F9" s="894"/>
      <c r="G9" s="894"/>
      <c r="H9" s="894"/>
      <c r="I9" s="894"/>
      <c r="J9" s="894"/>
      <c r="K9" s="926"/>
      <c r="L9" s="927"/>
      <c r="M9" s="928"/>
    </row>
    <row r="10" spans="1:13" ht="12.75" customHeight="1">
      <c r="A10" s="542" t="s">
        <v>266</v>
      </c>
      <c r="B10" s="595" t="s">
        <v>364</v>
      </c>
      <c r="C10" s="595"/>
      <c r="D10" s="596"/>
      <c r="E10" s="596"/>
      <c r="F10" s="596"/>
      <c r="G10" s="596"/>
      <c r="H10" s="596"/>
      <c r="I10" s="596"/>
      <c r="J10" s="596"/>
      <c r="K10" s="913"/>
      <c r="L10" s="914"/>
      <c r="M10" s="915"/>
    </row>
    <row r="11" spans="1:13" ht="12.75" customHeight="1">
      <c r="A11" s="542" t="s">
        <v>269</v>
      </c>
      <c r="B11" s="597" t="s">
        <v>662</v>
      </c>
      <c r="C11" s="598">
        <v>311498</v>
      </c>
      <c r="D11" s="598"/>
      <c r="E11" s="598">
        <v>182433</v>
      </c>
      <c r="F11" s="598">
        <v>48792</v>
      </c>
      <c r="G11" s="598">
        <v>103</v>
      </c>
      <c r="H11" s="598">
        <v>8092</v>
      </c>
      <c r="I11" s="598">
        <v>89647</v>
      </c>
      <c r="J11" s="598">
        <v>137056</v>
      </c>
      <c r="K11" s="897">
        <f aca="true" t="shared" si="0" ref="K11:K55">SUM(C11:J11)</f>
        <v>777621</v>
      </c>
      <c r="L11" s="898"/>
      <c r="M11" s="899"/>
    </row>
    <row r="12" spans="1:13" ht="12.75" customHeight="1">
      <c r="A12" s="542" t="s">
        <v>270</v>
      </c>
      <c r="B12" s="597" t="s">
        <v>645</v>
      </c>
      <c r="C12" s="598">
        <v>355209</v>
      </c>
      <c r="D12" s="598">
        <v>280</v>
      </c>
      <c r="E12" s="598">
        <v>165132</v>
      </c>
      <c r="F12" s="598">
        <v>13263</v>
      </c>
      <c r="G12" s="598">
        <v>89</v>
      </c>
      <c r="H12" s="598">
        <v>225</v>
      </c>
      <c r="I12" s="598">
        <v>19110</v>
      </c>
      <c r="J12" s="598">
        <v>14047</v>
      </c>
      <c r="K12" s="897">
        <f t="shared" si="0"/>
        <v>567355</v>
      </c>
      <c r="L12" s="898"/>
      <c r="M12" s="899"/>
    </row>
    <row r="13" spans="1:13" ht="12.75" customHeight="1">
      <c r="A13" s="542" t="s">
        <v>271</v>
      </c>
      <c r="B13" s="539" t="s">
        <v>663</v>
      </c>
      <c r="C13" s="599">
        <v>391515</v>
      </c>
      <c r="D13" s="599"/>
      <c r="E13" s="599">
        <v>160000</v>
      </c>
      <c r="F13" s="599">
        <v>25079</v>
      </c>
      <c r="G13" s="599">
        <v>94</v>
      </c>
      <c r="H13" s="599">
        <v>1450</v>
      </c>
      <c r="I13" s="599">
        <v>50</v>
      </c>
      <c r="J13" s="599">
        <v>52828</v>
      </c>
      <c r="K13" s="903">
        <f t="shared" si="0"/>
        <v>631016</v>
      </c>
      <c r="L13" s="904"/>
      <c r="M13" s="905"/>
    </row>
    <row r="14" spans="1:13" ht="12.75" customHeight="1">
      <c r="A14" s="542" t="s">
        <v>272</v>
      </c>
      <c r="B14" s="539" t="s">
        <v>664</v>
      </c>
      <c r="C14" s="540">
        <f>'2.sz. mell. '!F16</f>
        <v>503631</v>
      </c>
      <c r="D14" s="540">
        <f>'2.sz. mell. '!F18</f>
        <v>382</v>
      </c>
      <c r="E14" s="540">
        <v>160000</v>
      </c>
      <c r="F14" s="540">
        <f>'2.sz. mell. '!F40</f>
        <v>42783</v>
      </c>
      <c r="G14" s="540">
        <v>1244</v>
      </c>
      <c r="H14" s="540">
        <v>1450</v>
      </c>
      <c r="I14" s="540">
        <v>50</v>
      </c>
      <c r="J14" s="540">
        <f>'2.sz. mell. '!F48</f>
        <v>63068</v>
      </c>
      <c r="K14" s="906">
        <f t="shared" si="0"/>
        <v>772608</v>
      </c>
      <c r="L14" s="907"/>
      <c r="M14" s="908"/>
    </row>
    <row r="15" spans="1:13" ht="12.75" customHeight="1">
      <c r="A15" s="542" t="s">
        <v>273</v>
      </c>
      <c r="B15" s="539" t="s">
        <v>665</v>
      </c>
      <c r="C15" s="540">
        <f>'2.sz. mell. '!G16</f>
        <v>500619</v>
      </c>
      <c r="D15" s="540">
        <f>'2.sz. mell. '!G18</f>
        <v>382</v>
      </c>
      <c r="E15" s="540">
        <f>'2.sz. mell. '!G29</f>
        <v>180781</v>
      </c>
      <c r="F15" s="540">
        <f>'2.sz. mell. '!G40</f>
        <v>39951</v>
      </c>
      <c r="G15" s="540">
        <f>'2.sz. mell. '!G42</f>
        <v>1739</v>
      </c>
      <c r="H15" s="540">
        <f>'2.sz. mell. '!G44</f>
        <v>138</v>
      </c>
      <c r="I15" s="540">
        <f>'2.sz. mell. '!G46</f>
        <v>0</v>
      </c>
      <c r="J15" s="540">
        <f>'2.sz. mell. '!G48</f>
        <v>79971</v>
      </c>
      <c r="K15" s="906">
        <f>SUM(C15:J15)</f>
        <v>803581</v>
      </c>
      <c r="L15" s="907"/>
      <c r="M15" s="908"/>
    </row>
    <row r="16" spans="1:13" ht="12.75" customHeight="1">
      <c r="A16" s="542" t="s">
        <v>274</v>
      </c>
      <c r="B16" s="539" t="s">
        <v>430</v>
      </c>
      <c r="C16" s="600">
        <f>C15/C14</f>
        <v>0.994019430892856</v>
      </c>
      <c r="D16" s="600">
        <f aca="true" t="shared" si="1" ref="D16:K16">D15/D14</f>
        <v>1</v>
      </c>
      <c r="E16" s="600">
        <f t="shared" si="1"/>
        <v>1.12988125</v>
      </c>
      <c r="F16" s="600">
        <f t="shared" si="1"/>
        <v>0.9338054834864316</v>
      </c>
      <c r="G16" s="600">
        <f t="shared" si="1"/>
        <v>1.3979099678456592</v>
      </c>
      <c r="H16" s="600"/>
      <c r="I16" s="600">
        <f t="shared" si="1"/>
        <v>0</v>
      </c>
      <c r="J16" s="600">
        <f t="shared" si="1"/>
        <v>1.2680123041796156</v>
      </c>
      <c r="K16" s="910">
        <f t="shared" si="1"/>
        <v>1.0400888937210073</v>
      </c>
      <c r="L16" s="911"/>
      <c r="M16" s="912"/>
    </row>
    <row r="17" spans="1:13" ht="12.75" customHeight="1">
      <c r="A17" s="542" t="s">
        <v>275</v>
      </c>
      <c r="B17" s="601" t="s">
        <v>401</v>
      </c>
      <c r="C17" s="541"/>
      <c r="D17" s="602"/>
      <c r="E17" s="602"/>
      <c r="F17" s="602"/>
      <c r="G17" s="602"/>
      <c r="H17" s="602"/>
      <c r="I17" s="602"/>
      <c r="J17" s="602"/>
      <c r="K17" s="897">
        <f t="shared" si="0"/>
        <v>0</v>
      </c>
      <c r="L17" s="898"/>
      <c r="M17" s="899"/>
    </row>
    <row r="18" spans="1:13" ht="12.75" customHeight="1">
      <c r="A18" s="542" t="s">
        <v>276</v>
      </c>
      <c r="B18" s="597" t="s">
        <v>662</v>
      </c>
      <c r="C18" s="602">
        <v>5744</v>
      </c>
      <c r="D18" s="603"/>
      <c r="E18" s="603"/>
      <c r="F18" s="603">
        <v>23190</v>
      </c>
      <c r="G18" s="603"/>
      <c r="H18" s="603"/>
      <c r="I18" s="603"/>
      <c r="J18" s="603"/>
      <c r="K18" s="897">
        <f t="shared" si="0"/>
        <v>28934</v>
      </c>
      <c r="L18" s="898"/>
      <c r="M18" s="899"/>
    </row>
    <row r="19" spans="1:13" s="588" customFormat="1" ht="12.75" customHeight="1">
      <c r="A19" s="542" t="s">
        <v>277</v>
      </c>
      <c r="B19" s="597" t="s">
        <v>645</v>
      </c>
      <c r="C19" s="602">
        <v>2059</v>
      </c>
      <c r="D19" s="604"/>
      <c r="E19" s="604"/>
      <c r="F19" s="604">
        <v>21018</v>
      </c>
      <c r="G19" s="604">
        <v>1860</v>
      </c>
      <c r="H19" s="604"/>
      <c r="I19" s="604"/>
      <c r="J19" s="604">
        <v>2195</v>
      </c>
      <c r="K19" s="897">
        <f t="shared" si="0"/>
        <v>27132</v>
      </c>
      <c r="L19" s="898"/>
      <c r="M19" s="899"/>
    </row>
    <row r="20" spans="1:13" ht="12.75" customHeight="1">
      <c r="A20" s="542" t="s">
        <v>321</v>
      </c>
      <c r="B20" s="539" t="s">
        <v>663</v>
      </c>
      <c r="C20" s="599">
        <v>0</v>
      </c>
      <c r="D20" s="604"/>
      <c r="E20" s="604"/>
      <c r="F20" s="604">
        <v>21256</v>
      </c>
      <c r="G20" s="604"/>
      <c r="H20" s="604">
        <v>2919</v>
      </c>
      <c r="I20" s="604"/>
      <c r="J20" s="604"/>
      <c r="K20" s="903">
        <f t="shared" si="0"/>
        <v>24175</v>
      </c>
      <c r="L20" s="904"/>
      <c r="M20" s="905"/>
    </row>
    <row r="21" spans="1:13" ht="12.75" customHeight="1">
      <c r="A21" s="542" t="s">
        <v>278</v>
      </c>
      <c r="B21" s="539" t="s">
        <v>664</v>
      </c>
      <c r="C21" s="540">
        <v>0</v>
      </c>
      <c r="D21" s="484"/>
      <c r="E21" s="484"/>
      <c r="F21" s="484">
        <v>21256</v>
      </c>
      <c r="G21" s="484"/>
      <c r="H21" s="484">
        <v>8572</v>
      </c>
      <c r="I21" s="484"/>
      <c r="J21" s="484"/>
      <c r="K21" s="906">
        <f t="shared" si="0"/>
        <v>29828</v>
      </c>
      <c r="L21" s="907"/>
      <c r="M21" s="908"/>
    </row>
    <row r="22" spans="1:13" ht="12.75" customHeight="1">
      <c r="A22" s="542" t="s">
        <v>279</v>
      </c>
      <c r="B22" s="539" t="s">
        <v>665</v>
      </c>
      <c r="C22" s="540">
        <f>'2.sz. mell. '!J16</f>
        <v>0</v>
      </c>
      <c r="D22" s="484">
        <f>'2.sz. mell. '!J18</f>
        <v>0</v>
      </c>
      <c r="E22" s="484">
        <f>'2.sz. mell. '!J29</f>
        <v>0</v>
      </c>
      <c r="F22" s="484">
        <f>'2.sz. mell. '!J40</f>
        <v>22864</v>
      </c>
      <c r="G22" s="484">
        <f>'2.sz. mell. '!J42</f>
        <v>0</v>
      </c>
      <c r="H22" s="484">
        <f>'2.sz. mell. '!J44</f>
        <v>3689</v>
      </c>
      <c r="I22" s="484">
        <f>'2.sz. mell. '!J46</f>
        <v>0</v>
      </c>
      <c r="J22" s="484">
        <f>'2.sz. mell. '!J48</f>
        <v>0</v>
      </c>
      <c r="K22" s="906">
        <f>SUM(C22:J22)</f>
        <v>26553</v>
      </c>
      <c r="L22" s="907"/>
      <c r="M22" s="908"/>
    </row>
    <row r="23" spans="1:13" ht="12.75" customHeight="1">
      <c r="A23" s="542" t="s">
        <v>280</v>
      </c>
      <c r="B23" s="539" t="s">
        <v>430</v>
      </c>
      <c r="C23" s="600"/>
      <c r="D23" s="600"/>
      <c r="E23" s="600"/>
      <c r="F23" s="600">
        <f>F22/F21</f>
        <v>1.0756492284531427</v>
      </c>
      <c r="G23" s="600"/>
      <c r="H23" s="600"/>
      <c r="I23" s="600"/>
      <c r="J23" s="600"/>
      <c r="K23" s="910">
        <f>K22/K21</f>
        <v>0.8902038353225158</v>
      </c>
      <c r="L23" s="911"/>
      <c r="M23" s="912"/>
    </row>
    <row r="24" spans="1:13" ht="12.75" customHeight="1">
      <c r="A24" s="542" t="s">
        <v>282</v>
      </c>
      <c r="B24" s="605" t="s">
        <v>249</v>
      </c>
      <c r="C24" s="606"/>
      <c r="D24" s="602"/>
      <c r="E24" s="602"/>
      <c r="F24" s="607"/>
      <c r="G24" s="602"/>
      <c r="H24" s="602"/>
      <c r="I24" s="602"/>
      <c r="J24" s="602"/>
      <c r="K24" s="897">
        <f t="shared" si="0"/>
        <v>0</v>
      </c>
      <c r="L24" s="898"/>
      <c r="M24" s="899"/>
    </row>
    <row r="25" spans="1:13" ht="12.75" customHeight="1">
      <c r="A25" s="542" t="s">
        <v>285</v>
      </c>
      <c r="B25" s="597" t="s">
        <v>662</v>
      </c>
      <c r="C25" s="602">
        <v>45823</v>
      </c>
      <c r="D25" s="602"/>
      <c r="E25" s="602"/>
      <c r="F25" s="602">
        <v>50815</v>
      </c>
      <c r="G25" s="602"/>
      <c r="H25" s="602">
        <v>1034</v>
      </c>
      <c r="I25" s="602"/>
      <c r="J25" s="602"/>
      <c r="K25" s="897">
        <f t="shared" si="0"/>
        <v>97672</v>
      </c>
      <c r="L25" s="898"/>
      <c r="M25" s="899"/>
    </row>
    <row r="26" spans="1:13" ht="12.75" customHeight="1">
      <c r="A26" s="542" t="s">
        <v>286</v>
      </c>
      <c r="B26" s="597" t="s">
        <v>645</v>
      </c>
      <c r="C26" s="602">
        <v>55397</v>
      </c>
      <c r="D26" s="602"/>
      <c r="E26" s="602"/>
      <c r="F26" s="602">
        <v>50681</v>
      </c>
      <c r="G26" s="602"/>
      <c r="H26" s="602">
        <v>300</v>
      </c>
      <c r="I26" s="602"/>
      <c r="J26" s="602">
        <v>-349</v>
      </c>
      <c r="K26" s="897">
        <f t="shared" si="0"/>
        <v>106029</v>
      </c>
      <c r="L26" s="898"/>
      <c r="M26" s="899"/>
    </row>
    <row r="27" spans="1:13" ht="12.75" customHeight="1">
      <c r="A27" s="542" t="s">
        <v>287</v>
      </c>
      <c r="B27" s="539" t="s">
        <v>663</v>
      </c>
      <c r="C27" s="545"/>
      <c r="D27" s="546"/>
      <c r="E27" s="546"/>
      <c r="F27" s="603">
        <v>52623</v>
      </c>
      <c r="G27" s="603"/>
      <c r="H27" s="603">
        <v>6109</v>
      </c>
      <c r="I27" s="603"/>
      <c r="J27" s="603">
        <v>22423</v>
      </c>
      <c r="K27" s="903">
        <f t="shared" si="0"/>
        <v>81155</v>
      </c>
      <c r="L27" s="904"/>
      <c r="M27" s="905"/>
    </row>
    <row r="28" spans="1:13" ht="12.75" customHeight="1">
      <c r="A28" s="542" t="s">
        <v>288</v>
      </c>
      <c r="B28" s="539" t="s">
        <v>664</v>
      </c>
      <c r="C28" s="545">
        <f>'2.sz. mell. '!O16</f>
        <v>43166</v>
      </c>
      <c r="D28" s="546"/>
      <c r="E28" s="546"/>
      <c r="F28" s="546">
        <f>'2.sz. mell. '!L40+'2.sz. mell. '!O40+'2.sz. mell. '!R40</f>
        <v>55853</v>
      </c>
      <c r="G28" s="546"/>
      <c r="H28" s="546">
        <f>'2.sz. mell. '!L44+'2.sz. mell. '!O44+'2.sz. mell. '!R44</f>
        <v>11328</v>
      </c>
      <c r="I28" s="546"/>
      <c r="J28" s="546">
        <f>'2.sz. mell. '!L48+'2.sz. mell. '!O48+'2.sz. mell. '!R48</f>
        <v>12262</v>
      </c>
      <c r="K28" s="906">
        <f t="shared" si="0"/>
        <v>122609</v>
      </c>
      <c r="L28" s="907"/>
      <c r="M28" s="908"/>
    </row>
    <row r="29" spans="1:13" ht="12.75" customHeight="1">
      <c r="A29" s="542" t="s">
        <v>289</v>
      </c>
      <c r="B29" s="539" t="s">
        <v>665</v>
      </c>
      <c r="C29" s="545">
        <f>'2.sz. mell. '!M16+'2.sz. mell. '!P16+'2.sz. mell. '!S16</f>
        <v>41384</v>
      </c>
      <c r="D29" s="546">
        <f>'2.sz. mell. '!M18+'2.sz. mell. '!P18+'2.sz. mell. '!S18</f>
        <v>0</v>
      </c>
      <c r="E29" s="546"/>
      <c r="F29" s="546">
        <f>'2.sz. mell. '!M40+'2.sz. mell. '!P40+'2.sz. mell. '!S40</f>
        <v>45784</v>
      </c>
      <c r="G29" s="546"/>
      <c r="H29" s="546">
        <f>'2.sz. mell. '!M44+'2.sz. mell. '!P44+'2.sz. mell. '!S44</f>
        <v>11327</v>
      </c>
      <c r="I29" s="546"/>
      <c r="J29" s="546">
        <f>'2.sz. mell. '!M48+'2.sz. mell. '!P48+'2.sz. mell. '!S48</f>
        <v>12262</v>
      </c>
      <c r="K29" s="906">
        <f>SUM(C29:J29)</f>
        <v>110757</v>
      </c>
      <c r="L29" s="907"/>
      <c r="M29" s="908"/>
    </row>
    <row r="30" spans="1:13" ht="12.75" customHeight="1">
      <c r="A30" s="542" t="s">
        <v>290</v>
      </c>
      <c r="B30" s="539" t="s">
        <v>430</v>
      </c>
      <c r="C30" s="640">
        <f>C29/C28</f>
        <v>0.9587175091507205</v>
      </c>
      <c r="D30" s="640"/>
      <c r="E30" s="640"/>
      <c r="F30" s="640">
        <f>F29/F28</f>
        <v>0.8197232019766172</v>
      </c>
      <c r="G30" s="640"/>
      <c r="H30" s="640">
        <f>H29/H28</f>
        <v>0.9999117231638418</v>
      </c>
      <c r="I30" s="640"/>
      <c r="J30" s="640"/>
      <c r="K30" s="916">
        <f>K29/K28</f>
        <v>0.9033349917216518</v>
      </c>
      <c r="L30" s="917"/>
      <c r="M30" s="918"/>
    </row>
    <row r="31" spans="1:13" ht="12.75" customHeight="1">
      <c r="A31" s="542" t="s">
        <v>291</v>
      </c>
      <c r="B31" s="601" t="s">
        <v>250</v>
      </c>
      <c r="C31" s="546"/>
      <c r="D31" s="602"/>
      <c r="E31" s="602"/>
      <c r="F31" s="602"/>
      <c r="G31" s="602"/>
      <c r="H31" s="602"/>
      <c r="I31" s="602"/>
      <c r="J31" s="602"/>
      <c r="K31" s="897">
        <f t="shared" si="0"/>
        <v>0</v>
      </c>
      <c r="L31" s="898"/>
      <c r="M31" s="899"/>
    </row>
    <row r="32" spans="1:13" ht="12.75" customHeight="1">
      <c r="A32" s="542" t="s">
        <v>292</v>
      </c>
      <c r="B32" s="597" t="s">
        <v>662</v>
      </c>
      <c r="C32" s="602">
        <v>118</v>
      </c>
      <c r="D32" s="602"/>
      <c r="E32" s="602"/>
      <c r="F32" s="602"/>
      <c r="G32" s="602"/>
      <c r="H32" s="602">
        <v>3637</v>
      </c>
      <c r="I32" s="602"/>
      <c r="J32" s="602">
        <v>192</v>
      </c>
      <c r="K32" s="897">
        <f t="shared" si="0"/>
        <v>3947</v>
      </c>
      <c r="L32" s="898"/>
      <c r="M32" s="899"/>
    </row>
    <row r="33" spans="1:13" ht="12.75" customHeight="1">
      <c r="A33" s="542" t="s">
        <v>294</v>
      </c>
      <c r="B33" s="597" t="s">
        <v>645</v>
      </c>
      <c r="C33" s="602">
        <v>519</v>
      </c>
      <c r="D33" s="602"/>
      <c r="E33" s="602"/>
      <c r="F33" s="602">
        <v>2</v>
      </c>
      <c r="G33" s="602"/>
      <c r="H33" s="602">
        <v>3000</v>
      </c>
      <c r="I33" s="602"/>
      <c r="J33" s="602"/>
      <c r="K33" s="897">
        <f t="shared" si="0"/>
        <v>3521</v>
      </c>
      <c r="L33" s="898"/>
      <c r="M33" s="899"/>
    </row>
    <row r="34" spans="1:13" ht="12.75" customHeight="1">
      <c r="A34" s="542" t="s">
        <v>340</v>
      </c>
      <c r="B34" s="539" t="s">
        <v>663</v>
      </c>
      <c r="C34" s="599">
        <v>361</v>
      </c>
      <c r="D34" s="603"/>
      <c r="E34" s="603"/>
      <c r="F34" s="603"/>
      <c r="G34" s="603"/>
      <c r="H34" s="603"/>
      <c r="I34" s="603"/>
      <c r="J34" s="603"/>
      <c r="K34" s="903">
        <f t="shared" si="0"/>
        <v>361</v>
      </c>
      <c r="L34" s="904"/>
      <c r="M34" s="905"/>
    </row>
    <row r="35" spans="1:13" ht="12.75" customHeight="1">
      <c r="A35" s="542" t="s">
        <v>341</v>
      </c>
      <c r="B35" s="539" t="s">
        <v>664</v>
      </c>
      <c r="C35" s="540">
        <v>361</v>
      </c>
      <c r="D35" s="541"/>
      <c r="E35" s="541"/>
      <c r="F35" s="541"/>
      <c r="G35" s="541"/>
      <c r="H35" s="541"/>
      <c r="I35" s="541"/>
      <c r="J35" s="541"/>
      <c r="K35" s="906">
        <f>SUM(C35:J35)</f>
        <v>361</v>
      </c>
      <c r="L35" s="907"/>
      <c r="M35" s="908"/>
    </row>
    <row r="36" spans="1:13" ht="12.75" customHeight="1">
      <c r="A36" s="542" t="s">
        <v>342</v>
      </c>
      <c r="B36" s="539" t="s">
        <v>665</v>
      </c>
      <c r="C36" s="540">
        <f>'2.sz. mell. '!V16</f>
        <v>313</v>
      </c>
      <c r="D36" s="541"/>
      <c r="E36" s="541"/>
      <c r="F36" s="541"/>
      <c r="G36" s="541"/>
      <c r="H36" s="541"/>
      <c r="I36" s="541"/>
      <c r="J36" s="541">
        <v>116</v>
      </c>
      <c r="K36" s="906">
        <f>SUM(C36:J36)</f>
        <v>429</v>
      </c>
      <c r="L36" s="907"/>
      <c r="M36" s="908"/>
    </row>
    <row r="37" spans="1:13" ht="12.75" customHeight="1">
      <c r="A37" s="542" t="s">
        <v>343</v>
      </c>
      <c r="B37" s="539" t="s">
        <v>430</v>
      </c>
      <c r="C37" s="600">
        <f>C36/C35</f>
        <v>0.8670360110803325</v>
      </c>
      <c r="D37" s="600"/>
      <c r="E37" s="600"/>
      <c r="F37" s="600"/>
      <c r="G37" s="600"/>
      <c r="H37" s="600"/>
      <c r="I37" s="600"/>
      <c r="J37" s="600"/>
      <c r="K37" s="910">
        <f>K36/K35</f>
        <v>1.188365650969529</v>
      </c>
      <c r="L37" s="911"/>
      <c r="M37" s="912"/>
    </row>
    <row r="38" spans="2:13" ht="12.75" customHeight="1">
      <c r="B38" s="919" t="s">
        <v>863</v>
      </c>
      <c r="C38" s="920"/>
      <c r="D38" s="920"/>
      <c r="E38" s="920"/>
      <c r="F38" s="920"/>
      <c r="G38" s="920"/>
      <c r="H38" s="920"/>
      <c r="I38" s="920"/>
      <c r="J38" s="920"/>
      <c r="K38" s="920"/>
      <c r="L38" s="920"/>
      <c r="M38" s="920"/>
    </row>
    <row r="39" spans="2:13" ht="12.75" customHeight="1">
      <c r="B39" s="589"/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</row>
    <row r="40" spans="2:13" ht="12.75" customHeight="1">
      <c r="B40" s="895" t="s">
        <v>245</v>
      </c>
      <c r="C40" s="895"/>
      <c r="D40" s="895"/>
      <c r="E40" s="895"/>
      <c r="F40" s="895"/>
      <c r="G40" s="895"/>
      <c r="H40" s="895"/>
      <c r="I40" s="895"/>
      <c r="J40" s="895"/>
      <c r="K40" s="895"/>
      <c r="L40" s="895"/>
      <c r="M40" s="895"/>
    </row>
    <row r="41" spans="2:13" ht="12.75" customHeight="1">
      <c r="B41" s="895" t="s">
        <v>661</v>
      </c>
      <c r="C41" s="895"/>
      <c r="D41" s="895"/>
      <c r="E41" s="895"/>
      <c r="F41" s="895"/>
      <c r="G41" s="895"/>
      <c r="H41" s="895"/>
      <c r="I41" s="895"/>
      <c r="J41" s="895"/>
      <c r="K41" s="895"/>
      <c r="L41" s="895"/>
      <c r="M41" s="895"/>
    </row>
    <row r="42" spans="2:13" ht="12.75" customHeight="1"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902" t="s">
        <v>854</v>
      </c>
      <c r="M42" s="902"/>
    </row>
    <row r="43" spans="2:13" ht="12.75" customHeight="1">
      <c r="B43" s="895" t="s">
        <v>246</v>
      </c>
      <c r="C43" s="895"/>
      <c r="D43" s="895"/>
      <c r="E43" s="895"/>
      <c r="F43" s="895"/>
      <c r="G43" s="895"/>
      <c r="H43" s="895"/>
      <c r="I43" s="895"/>
      <c r="J43" s="895"/>
      <c r="K43" s="895"/>
      <c r="L43" s="895"/>
      <c r="M43" s="895"/>
    </row>
    <row r="44" spans="1:13" ht="12.75" customHeight="1">
      <c r="A44" s="542" t="s">
        <v>476</v>
      </c>
      <c r="B44" s="605" t="s">
        <v>251</v>
      </c>
      <c r="C44" s="546"/>
      <c r="D44" s="602"/>
      <c r="E44" s="602"/>
      <c r="F44" s="602"/>
      <c r="G44" s="602"/>
      <c r="H44" s="602"/>
      <c r="I44" s="602"/>
      <c r="J44" s="602"/>
      <c r="K44" s="897">
        <f t="shared" si="0"/>
        <v>0</v>
      </c>
      <c r="L44" s="898"/>
      <c r="M44" s="899"/>
    </row>
    <row r="45" spans="1:13" ht="12.75" customHeight="1">
      <c r="A45" s="542" t="s">
        <v>477</v>
      </c>
      <c r="B45" s="597" t="s">
        <v>662</v>
      </c>
      <c r="C45" s="602">
        <v>2605</v>
      </c>
      <c r="D45" s="602">
        <v>30107</v>
      </c>
      <c r="E45" s="602"/>
      <c r="F45" s="602">
        <v>39428</v>
      </c>
      <c r="G45" s="602"/>
      <c r="H45" s="602"/>
      <c r="I45" s="602">
        <v>2295003</v>
      </c>
      <c r="J45" s="602"/>
      <c r="K45" s="897">
        <f t="shared" si="0"/>
        <v>2367143</v>
      </c>
      <c r="L45" s="898"/>
      <c r="M45" s="899"/>
    </row>
    <row r="46" spans="1:13" ht="12.75" customHeight="1">
      <c r="A46" s="542" t="s">
        <v>478</v>
      </c>
      <c r="B46" s="597" t="s">
        <v>645</v>
      </c>
      <c r="C46" s="602">
        <v>2833</v>
      </c>
      <c r="D46" s="602">
        <v>25718</v>
      </c>
      <c r="E46" s="602"/>
      <c r="F46" s="602">
        <v>28244</v>
      </c>
      <c r="G46" s="602"/>
      <c r="H46" s="602"/>
      <c r="I46" s="602">
        <v>284232</v>
      </c>
      <c r="J46" s="602"/>
      <c r="K46" s="897">
        <f t="shared" si="0"/>
        <v>341027</v>
      </c>
      <c r="L46" s="898"/>
      <c r="M46" s="899"/>
    </row>
    <row r="47" spans="1:13" ht="12.75" customHeight="1">
      <c r="A47" s="542" t="s">
        <v>479</v>
      </c>
      <c r="B47" s="539" t="s">
        <v>663</v>
      </c>
      <c r="C47" s="599">
        <v>2615</v>
      </c>
      <c r="D47" s="603"/>
      <c r="E47" s="603"/>
      <c r="F47" s="603"/>
      <c r="G47" s="603"/>
      <c r="H47" s="603"/>
      <c r="I47" s="603"/>
      <c r="J47" s="603"/>
      <c r="K47" s="903">
        <f t="shared" si="0"/>
        <v>2615</v>
      </c>
      <c r="L47" s="904"/>
      <c r="M47" s="905"/>
    </row>
    <row r="48" spans="1:13" ht="12.75" customHeight="1">
      <c r="A48" s="542" t="s">
        <v>480</v>
      </c>
      <c r="B48" s="539" t="s">
        <v>664</v>
      </c>
      <c r="C48" s="540">
        <v>2615</v>
      </c>
      <c r="D48" s="541"/>
      <c r="E48" s="541"/>
      <c r="F48" s="541">
        <v>6914</v>
      </c>
      <c r="G48" s="541"/>
      <c r="H48" s="541"/>
      <c r="I48" s="541"/>
      <c r="J48" s="541">
        <v>9614</v>
      </c>
      <c r="K48" s="906">
        <f t="shared" si="0"/>
        <v>19143</v>
      </c>
      <c r="L48" s="907"/>
      <c r="M48" s="909"/>
    </row>
    <row r="49" spans="1:13" ht="12.75" customHeight="1">
      <c r="A49" s="542" t="s">
        <v>481</v>
      </c>
      <c r="B49" s="539" t="s">
        <v>665</v>
      </c>
      <c r="C49" s="540">
        <f>'2.sz. mell. '!Y16</f>
        <v>2615</v>
      </c>
      <c r="D49" s="541"/>
      <c r="E49" s="541"/>
      <c r="F49" s="541">
        <f>'2.sz. mell. '!Y40</f>
        <v>4220</v>
      </c>
      <c r="G49" s="541"/>
      <c r="H49" s="541"/>
      <c r="I49" s="541"/>
      <c r="J49" s="541">
        <f>'2.sz. mell. '!Y48</f>
        <v>9614</v>
      </c>
      <c r="K49" s="906">
        <f>SUM(C49:J49)</f>
        <v>16449</v>
      </c>
      <c r="L49" s="907"/>
      <c r="M49" s="909"/>
    </row>
    <row r="50" spans="1:13" ht="12.75" customHeight="1">
      <c r="A50" s="542" t="s">
        <v>482</v>
      </c>
      <c r="B50" s="539" t="s">
        <v>430</v>
      </c>
      <c r="C50" s="600">
        <f>C49/C48</f>
        <v>1</v>
      </c>
      <c r="D50" s="600"/>
      <c r="E50" s="600"/>
      <c r="F50" s="600">
        <f>F49/F48</f>
        <v>0.6103557998264391</v>
      </c>
      <c r="G50" s="600"/>
      <c r="H50" s="600"/>
      <c r="I50" s="600"/>
      <c r="J50" s="600"/>
      <c r="K50" s="910">
        <f>K49/K48</f>
        <v>0.8592697069424855</v>
      </c>
      <c r="L50" s="911"/>
      <c r="M50" s="912"/>
    </row>
    <row r="51" spans="1:13" ht="12.75" customHeight="1">
      <c r="A51" s="542" t="s">
        <v>483</v>
      </c>
      <c r="B51" s="601" t="s">
        <v>252</v>
      </c>
      <c r="C51" s="546"/>
      <c r="D51" s="602"/>
      <c r="E51" s="602"/>
      <c r="F51" s="602"/>
      <c r="G51" s="602"/>
      <c r="H51" s="602"/>
      <c r="I51" s="602"/>
      <c r="J51" s="602"/>
      <c r="K51" s="897">
        <f t="shared" si="0"/>
        <v>0</v>
      </c>
      <c r="L51" s="898"/>
      <c r="M51" s="899"/>
    </row>
    <row r="52" spans="1:13" ht="12.75" customHeight="1">
      <c r="A52" s="542" t="s">
        <v>484</v>
      </c>
      <c r="B52" s="597" t="s">
        <v>662</v>
      </c>
      <c r="C52" s="602">
        <f>C11+C18+C25+C32+C45</f>
        <v>365788</v>
      </c>
      <c r="D52" s="602"/>
      <c r="E52" s="602">
        <f aca="true" t="shared" si="2" ref="E52:J55">E11+E18+E25+E32+E45</f>
        <v>182433</v>
      </c>
      <c r="F52" s="602">
        <f t="shared" si="2"/>
        <v>162225</v>
      </c>
      <c r="G52" s="602">
        <f t="shared" si="2"/>
        <v>103</v>
      </c>
      <c r="H52" s="602">
        <f t="shared" si="2"/>
        <v>12763</v>
      </c>
      <c r="I52" s="602">
        <f t="shared" si="2"/>
        <v>2384650</v>
      </c>
      <c r="J52" s="602">
        <f t="shared" si="2"/>
        <v>137248</v>
      </c>
      <c r="K52" s="897">
        <f t="shared" si="0"/>
        <v>3245210</v>
      </c>
      <c r="L52" s="898"/>
      <c r="M52" s="899"/>
    </row>
    <row r="53" spans="1:13" ht="12.75" customHeight="1">
      <c r="A53" s="542" t="s">
        <v>485</v>
      </c>
      <c r="B53" s="597" t="s">
        <v>645</v>
      </c>
      <c r="C53" s="602">
        <f>C12+C19+C26+C33+C46</f>
        <v>416017</v>
      </c>
      <c r="D53" s="602">
        <f>D12+D19+D26+D33+D46</f>
        <v>25998</v>
      </c>
      <c r="E53" s="602">
        <f t="shared" si="2"/>
        <v>165132</v>
      </c>
      <c r="F53" s="602">
        <f t="shared" si="2"/>
        <v>113208</v>
      </c>
      <c r="G53" s="602">
        <f t="shared" si="2"/>
        <v>1949</v>
      </c>
      <c r="H53" s="602">
        <f t="shared" si="2"/>
        <v>3525</v>
      </c>
      <c r="I53" s="602">
        <f t="shared" si="2"/>
        <v>303342</v>
      </c>
      <c r="J53" s="602">
        <f t="shared" si="2"/>
        <v>15893</v>
      </c>
      <c r="K53" s="897">
        <f t="shared" si="0"/>
        <v>1045064</v>
      </c>
      <c r="L53" s="898"/>
      <c r="M53" s="899"/>
    </row>
    <row r="54" spans="1:13" ht="12.75" customHeight="1">
      <c r="A54" s="542" t="s">
        <v>486</v>
      </c>
      <c r="B54" s="539" t="s">
        <v>663</v>
      </c>
      <c r="C54" s="603">
        <f>C13+C20+C27+C34+C47</f>
        <v>394491</v>
      </c>
      <c r="D54" s="603">
        <f>D13+D20+D27+D34+D47</f>
        <v>0</v>
      </c>
      <c r="E54" s="603">
        <f t="shared" si="2"/>
        <v>160000</v>
      </c>
      <c r="F54" s="603">
        <f t="shared" si="2"/>
        <v>98958</v>
      </c>
      <c r="G54" s="603">
        <f t="shared" si="2"/>
        <v>94</v>
      </c>
      <c r="H54" s="603">
        <f t="shared" si="2"/>
        <v>10478</v>
      </c>
      <c r="I54" s="603">
        <f t="shared" si="2"/>
        <v>50</v>
      </c>
      <c r="J54" s="603">
        <f t="shared" si="2"/>
        <v>75251</v>
      </c>
      <c r="K54" s="903">
        <f t="shared" si="0"/>
        <v>739322</v>
      </c>
      <c r="L54" s="904"/>
      <c r="M54" s="905"/>
    </row>
    <row r="55" spans="1:13" ht="12.75" customHeight="1">
      <c r="A55" s="542" t="s">
        <v>487</v>
      </c>
      <c r="B55" s="539" t="s">
        <v>664</v>
      </c>
      <c r="C55" s="541">
        <f>C14+C21+C28+C35+C48</f>
        <v>549773</v>
      </c>
      <c r="D55" s="541">
        <f>D14+D21+D28+D35+D48</f>
        <v>382</v>
      </c>
      <c r="E55" s="541">
        <f t="shared" si="2"/>
        <v>160000</v>
      </c>
      <c r="F55" s="541">
        <f t="shared" si="2"/>
        <v>126806</v>
      </c>
      <c r="G55" s="541">
        <f t="shared" si="2"/>
        <v>1244</v>
      </c>
      <c r="H55" s="541">
        <f t="shared" si="2"/>
        <v>21350</v>
      </c>
      <c r="I55" s="541">
        <f t="shared" si="2"/>
        <v>50</v>
      </c>
      <c r="J55" s="541">
        <f t="shared" si="2"/>
        <v>84944</v>
      </c>
      <c r="K55" s="906">
        <f t="shared" si="0"/>
        <v>944549</v>
      </c>
      <c r="L55" s="907"/>
      <c r="M55" s="909"/>
    </row>
    <row r="56" spans="1:14" ht="12.75" customHeight="1">
      <c r="A56" s="542" t="s">
        <v>488</v>
      </c>
      <c r="B56" s="539" t="s">
        <v>665</v>
      </c>
      <c r="C56" s="541">
        <f aca="true" t="shared" si="3" ref="C56:J56">SUM(C15,C22,C29,C36,C49)</f>
        <v>544931</v>
      </c>
      <c r="D56" s="541">
        <f t="shared" si="3"/>
        <v>382</v>
      </c>
      <c r="E56" s="541">
        <f t="shared" si="3"/>
        <v>180781</v>
      </c>
      <c r="F56" s="541">
        <f t="shared" si="3"/>
        <v>112819</v>
      </c>
      <c r="G56" s="541">
        <f t="shared" si="3"/>
        <v>1739</v>
      </c>
      <c r="H56" s="541">
        <f t="shared" si="3"/>
        <v>15154</v>
      </c>
      <c r="I56" s="541">
        <f t="shared" si="3"/>
        <v>0</v>
      </c>
      <c r="J56" s="541">
        <f t="shared" si="3"/>
        <v>101963</v>
      </c>
      <c r="K56" s="906">
        <f>SUM(C56:J56)</f>
        <v>957769</v>
      </c>
      <c r="L56" s="907"/>
      <c r="M56" s="909"/>
      <c r="N56" s="588"/>
    </row>
    <row r="57" spans="1:13" ht="12.75" customHeight="1">
      <c r="A57" s="542" t="s">
        <v>489</v>
      </c>
      <c r="B57" s="543" t="s">
        <v>430</v>
      </c>
      <c r="C57" s="544">
        <f>C56/C55</f>
        <v>0.9911927286352731</v>
      </c>
      <c r="D57" s="544">
        <f aca="true" t="shared" si="4" ref="D57:K57">D56/D55</f>
        <v>1</v>
      </c>
      <c r="E57" s="544">
        <f t="shared" si="4"/>
        <v>1.12988125</v>
      </c>
      <c r="F57" s="544">
        <f t="shared" si="4"/>
        <v>0.8896976483762598</v>
      </c>
      <c r="G57" s="544">
        <f t="shared" si="4"/>
        <v>1.3979099678456592</v>
      </c>
      <c r="H57" s="544">
        <f t="shared" si="4"/>
        <v>0.7097892271662763</v>
      </c>
      <c r="I57" s="544">
        <f t="shared" si="4"/>
        <v>0</v>
      </c>
      <c r="J57" s="544">
        <f t="shared" si="4"/>
        <v>1.2003555283480882</v>
      </c>
      <c r="K57" s="910">
        <f t="shared" si="4"/>
        <v>1.0139960976084883</v>
      </c>
      <c r="L57" s="911"/>
      <c r="M57" s="912"/>
    </row>
    <row r="58" spans="1:13" ht="12.75" customHeight="1">
      <c r="A58" s="347"/>
      <c r="B58" s="608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</row>
    <row r="59" spans="2:13" ht="12.75" customHeight="1">
      <c r="B59" s="896" t="s">
        <v>253</v>
      </c>
      <c r="C59" s="896"/>
      <c r="D59" s="896"/>
      <c r="E59" s="896"/>
      <c r="F59" s="896"/>
      <c r="G59" s="896"/>
      <c r="H59" s="896"/>
      <c r="I59" s="896"/>
      <c r="J59" s="896"/>
      <c r="K59" s="896"/>
      <c r="L59" s="896"/>
      <c r="M59" s="896"/>
    </row>
    <row r="60" spans="2:13" ht="12.75" customHeight="1"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</row>
    <row r="61" spans="2:13" ht="12.75" customHeight="1"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</row>
    <row r="62" spans="1:13" s="591" customFormat="1" ht="12.75" customHeight="1">
      <c r="A62" s="892"/>
      <c r="B62" s="610" t="s">
        <v>248</v>
      </c>
      <c r="C62" s="893" t="s">
        <v>581</v>
      </c>
      <c r="D62" s="893" t="s">
        <v>582</v>
      </c>
      <c r="E62" s="893" t="s">
        <v>583</v>
      </c>
      <c r="F62" s="893" t="s">
        <v>584</v>
      </c>
      <c r="G62" s="893" t="s">
        <v>585</v>
      </c>
      <c r="H62" s="893" t="s">
        <v>586</v>
      </c>
      <c r="I62" s="893" t="s">
        <v>587</v>
      </c>
      <c r="J62" s="893" t="s">
        <v>588</v>
      </c>
      <c r="K62" s="893" t="s">
        <v>589</v>
      </c>
      <c r="L62" s="893" t="s">
        <v>32</v>
      </c>
      <c r="M62" s="900" t="s">
        <v>309</v>
      </c>
    </row>
    <row r="63" spans="1:13" s="591" customFormat="1" ht="30" customHeight="1">
      <c r="A63" s="892"/>
      <c r="B63" s="611"/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901"/>
    </row>
    <row r="64" spans="1:13" ht="12.75" customHeight="1">
      <c r="A64" s="542" t="s">
        <v>490</v>
      </c>
      <c r="B64" s="612" t="s">
        <v>590</v>
      </c>
      <c r="C64" s="612"/>
      <c r="D64" s="613"/>
      <c r="E64" s="614"/>
      <c r="F64" s="613"/>
      <c r="G64" s="613"/>
      <c r="H64" s="614"/>
      <c r="I64" s="613"/>
      <c r="J64" s="614"/>
      <c r="K64" s="613"/>
      <c r="L64" s="613"/>
      <c r="M64" s="615"/>
    </row>
    <row r="65" spans="1:13" ht="12.75" customHeight="1">
      <c r="A65" s="542" t="s">
        <v>491</v>
      </c>
      <c r="B65" s="597" t="s">
        <v>662</v>
      </c>
      <c r="C65" s="728">
        <v>4443</v>
      </c>
      <c r="D65" s="729">
        <v>594</v>
      </c>
      <c r="E65" s="730">
        <v>30262</v>
      </c>
      <c r="F65" s="729">
        <v>56599</v>
      </c>
      <c r="G65" s="729">
        <v>283933</v>
      </c>
      <c r="H65" s="730"/>
      <c r="I65" s="729">
        <v>110956</v>
      </c>
      <c r="J65" s="730"/>
      <c r="K65" s="729"/>
      <c r="L65" s="599"/>
      <c r="M65" s="598">
        <f>SUM(C65:L65)</f>
        <v>486787</v>
      </c>
    </row>
    <row r="66" spans="1:13" ht="12.75" customHeight="1">
      <c r="A66" s="542" t="s">
        <v>492</v>
      </c>
      <c r="B66" s="597" t="s">
        <v>645</v>
      </c>
      <c r="C66" s="731">
        <v>10580</v>
      </c>
      <c r="D66" s="732">
        <v>1545</v>
      </c>
      <c r="E66" s="733">
        <v>31465</v>
      </c>
      <c r="F66" s="732">
        <v>26773</v>
      </c>
      <c r="G66" s="732">
        <v>126296</v>
      </c>
      <c r="H66" s="733"/>
      <c r="I66" s="732">
        <v>28312</v>
      </c>
      <c r="J66" s="733">
        <v>381</v>
      </c>
      <c r="K66" s="732">
        <v>4092</v>
      </c>
      <c r="L66" s="599"/>
      <c r="M66" s="598">
        <f>SUM(C66:L66)</f>
        <v>229444</v>
      </c>
    </row>
    <row r="67" spans="1:13" ht="12.75" customHeight="1">
      <c r="A67" s="542" t="s">
        <v>493</v>
      </c>
      <c r="B67" s="539" t="s">
        <v>663</v>
      </c>
      <c r="C67" s="540">
        <v>15172</v>
      </c>
      <c r="D67" s="540">
        <v>3854</v>
      </c>
      <c r="E67" s="540">
        <v>138789</v>
      </c>
      <c r="F67" s="540">
        <v>13470</v>
      </c>
      <c r="G67" s="540">
        <v>68629</v>
      </c>
      <c r="H67" s="540"/>
      <c r="I67" s="540">
        <v>31969</v>
      </c>
      <c r="J67" s="540">
        <v>7281</v>
      </c>
      <c r="K67" s="540">
        <v>56352</v>
      </c>
      <c r="L67" s="599"/>
      <c r="M67" s="598">
        <f>SUM(C67:L67)</f>
        <v>335516</v>
      </c>
    </row>
    <row r="68" spans="1:14" ht="12.75" customHeight="1">
      <c r="A68" s="542" t="s">
        <v>494</v>
      </c>
      <c r="B68" s="539" t="s">
        <v>664</v>
      </c>
      <c r="C68" s="540">
        <f>'3. sz. mell. '!F212</f>
        <v>25191</v>
      </c>
      <c r="D68" s="540">
        <f>'3. sz. mell. '!G212</f>
        <v>5207</v>
      </c>
      <c r="E68" s="540">
        <f>'3. sz. mell. '!H212</f>
        <v>150702</v>
      </c>
      <c r="F68" s="540">
        <f>'3. sz. mell. '!I212</f>
        <v>17101</v>
      </c>
      <c r="G68" s="540">
        <f>'3. sz. mell. '!J212</f>
        <v>94049</v>
      </c>
      <c r="H68" s="540"/>
      <c r="I68" s="540">
        <f>'3. sz. mell. '!K212</f>
        <v>57938</v>
      </c>
      <c r="J68" s="540">
        <f>'3. sz. mell. '!L212</f>
        <v>20191</v>
      </c>
      <c r="K68" s="540">
        <f>'3. sz. mell. '!O212</f>
        <v>13858</v>
      </c>
      <c r="L68" s="540"/>
      <c r="M68" s="598">
        <f>SUM(C68:L68)</f>
        <v>384237</v>
      </c>
      <c r="N68" s="588"/>
    </row>
    <row r="69" spans="1:13" ht="12.75" customHeight="1">
      <c r="A69" s="542" t="s">
        <v>495</v>
      </c>
      <c r="B69" s="539" t="s">
        <v>665</v>
      </c>
      <c r="C69" s="540">
        <f>'3. sz. mell. '!F213</f>
        <v>23166</v>
      </c>
      <c r="D69" s="540">
        <f>'3. sz. mell. '!G213</f>
        <v>4938</v>
      </c>
      <c r="E69" s="616">
        <f>'3. sz. mell. '!H213</f>
        <v>129379</v>
      </c>
      <c r="F69" s="540">
        <f>'3. sz. mell. '!I213</f>
        <v>13919</v>
      </c>
      <c r="G69" s="540">
        <f>'3. sz. mell. '!J213</f>
        <v>93419</v>
      </c>
      <c r="H69" s="616"/>
      <c r="I69" s="540">
        <f>'3. sz. mell. '!K213</f>
        <v>42749</v>
      </c>
      <c r="J69" s="616">
        <f>'3. sz. mell. '!L213</f>
        <v>4908</v>
      </c>
      <c r="K69" s="540">
        <f>'3. sz. mell. '!O213</f>
        <v>0</v>
      </c>
      <c r="L69" s="540"/>
      <c r="M69" s="598">
        <f>SUM(C69:L69)</f>
        <v>312478</v>
      </c>
    </row>
    <row r="70" spans="1:13" ht="12.75" customHeight="1">
      <c r="A70" s="542" t="s">
        <v>496</v>
      </c>
      <c r="B70" s="539" t="s">
        <v>430</v>
      </c>
      <c r="C70" s="600">
        <f>C69/C68</f>
        <v>0.9196141479099679</v>
      </c>
      <c r="D70" s="600">
        <f aca="true" t="shared" si="5" ref="D70:M70">D69/D68</f>
        <v>0.94833877472633</v>
      </c>
      <c r="E70" s="600">
        <f t="shared" si="5"/>
        <v>0.8585088452707993</v>
      </c>
      <c r="F70" s="600">
        <f t="shared" si="5"/>
        <v>0.8139290099994152</v>
      </c>
      <c r="G70" s="600">
        <f t="shared" si="5"/>
        <v>0.9933013641825006</v>
      </c>
      <c r="H70" s="600"/>
      <c r="I70" s="600">
        <f t="shared" si="5"/>
        <v>0.7378404501363527</v>
      </c>
      <c r="J70" s="600">
        <f t="shared" si="5"/>
        <v>0.24307859937595958</v>
      </c>
      <c r="K70" s="600">
        <f t="shared" si="5"/>
        <v>0</v>
      </c>
      <c r="L70" s="600"/>
      <c r="M70" s="600">
        <f t="shared" si="5"/>
        <v>0.8132428683338668</v>
      </c>
    </row>
    <row r="71" spans="1:13" ht="12.75" customHeight="1">
      <c r="A71" s="542" t="s">
        <v>497</v>
      </c>
      <c r="B71" s="617" t="s">
        <v>591</v>
      </c>
      <c r="C71" s="540"/>
      <c r="D71" s="598"/>
      <c r="E71" s="598"/>
      <c r="F71" s="598"/>
      <c r="G71" s="598"/>
      <c r="H71" s="598"/>
      <c r="I71" s="598"/>
      <c r="J71" s="598"/>
      <c r="K71" s="598"/>
      <c r="L71" s="598"/>
      <c r="M71" s="598">
        <f aca="true" t="shared" si="6" ref="M71:M104">SUM(C71:K71)</f>
        <v>0</v>
      </c>
    </row>
    <row r="72" spans="1:13" ht="12.75" customHeight="1">
      <c r="A72" s="542" t="s">
        <v>498</v>
      </c>
      <c r="B72" s="597" t="s">
        <v>662</v>
      </c>
      <c r="C72" s="602">
        <v>118576</v>
      </c>
      <c r="D72" s="602">
        <v>31085</v>
      </c>
      <c r="E72" s="602">
        <v>33246</v>
      </c>
      <c r="F72" s="602"/>
      <c r="G72" s="602">
        <v>86</v>
      </c>
      <c r="H72" s="602"/>
      <c r="I72" s="602">
        <v>2689</v>
      </c>
      <c r="J72" s="602"/>
      <c r="K72" s="602"/>
      <c r="L72" s="598"/>
      <c r="M72" s="598">
        <f t="shared" si="6"/>
        <v>185682</v>
      </c>
    </row>
    <row r="73" spans="1:13" ht="12.75" customHeight="1">
      <c r="A73" s="542" t="s">
        <v>499</v>
      </c>
      <c r="B73" s="597" t="s">
        <v>645</v>
      </c>
      <c r="C73" s="602">
        <v>120047</v>
      </c>
      <c r="D73" s="602">
        <v>31841</v>
      </c>
      <c r="E73" s="602">
        <v>36482</v>
      </c>
      <c r="F73" s="602"/>
      <c r="G73" s="602"/>
      <c r="H73" s="602"/>
      <c r="I73" s="602">
        <v>2091</v>
      </c>
      <c r="J73" s="602"/>
      <c r="K73" s="602"/>
      <c r="L73" s="598"/>
      <c r="M73" s="598">
        <f t="shared" si="6"/>
        <v>190461</v>
      </c>
    </row>
    <row r="74" spans="1:13" ht="12.75" customHeight="1">
      <c r="A74" s="542" t="s">
        <v>500</v>
      </c>
      <c r="B74" s="539" t="s">
        <v>663</v>
      </c>
      <c r="C74" s="599">
        <v>120609</v>
      </c>
      <c r="D74" s="603">
        <v>32292</v>
      </c>
      <c r="E74" s="603">
        <v>48375</v>
      </c>
      <c r="F74" s="603"/>
      <c r="G74" s="603"/>
      <c r="H74" s="603"/>
      <c r="I74" s="603">
        <v>5199</v>
      </c>
      <c r="J74" s="603"/>
      <c r="K74" s="603"/>
      <c r="L74" s="599"/>
      <c r="M74" s="599">
        <f t="shared" si="6"/>
        <v>206475</v>
      </c>
    </row>
    <row r="75" spans="1:13" ht="12.75" customHeight="1">
      <c r="A75" s="542" t="s">
        <v>501</v>
      </c>
      <c r="B75" s="539" t="s">
        <v>664</v>
      </c>
      <c r="C75" s="540">
        <f>'3. sz. mell. '!F256</f>
        <v>121218</v>
      </c>
      <c r="D75" s="541">
        <f>'3. sz. mell. '!G256</f>
        <v>32457</v>
      </c>
      <c r="E75" s="541">
        <f>'3. sz. mell. '!H256</f>
        <v>48375</v>
      </c>
      <c r="F75" s="541"/>
      <c r="G75" s="541"/>
      <c r="H75" s="541"/>
      <c r="I75" s="541">
        <f>'3. sz. mell. '!K256</f>
        <v>5199</v>
      </c>
      <c r="J75" s="541"/>
      <c r="K75" s="541"/>
      <c r="L75" s="540"/>
      <c r="M75" s="540">
        <f t="shared" si="6"/>
        <v>207249</v>
      </c>
    </row>
    <row r="76" spans="1:13" ht="12.75" customHeight="1">
      <c r="A76" s="542" t="s">
        <v>502</v>
      </c>
      <c r="B76" s="539" t="s">
        <v>665</v>
      </c>
      <c r="C76" s="540">
        <f>'3. sz. mell. '!F257</f>
        <v>112146</v>
      </c>
      <c r="D76" s="541">
        <f>'3. sz. mell. '!G257</f>
        <v>30461</v>
      </c>
      <c r="E76" s="541">
        <f>'3. sz. mell. '!H257</f>
        <v>41322</v>
      </c>
      <c r="F76" s="541"/>
      <c r="G76" s="541"/>
      <c r="H76" s="541"/>
      <c r="I76" s="541">
        <v>3444</v>
      </c>
      <c r="J76" s="541"/>
      <c r="K76" s="541"/>
      <c r="L76" s="540"/>
      <c r="M76" s="540">
        <f>SUM(C76:L76)</f>
        <v>187373</v>
      </c>
    </row>
    <row r="77" spans="1:13" ht="12.75" customHeight="1">
      <c r="A77" s="542" t="s">
        <v>503</v>
      </c>
      <c r="B77" s="543" t="s">
        <v>430</v>
      </c>
      <c r="C77" s="600">
        <f>C76/C75</f>
        <v>0.9251596297579567</v>
      </c>
      <c r="D77" s="600">
        <f>D76/D75</f>
        <v>0.9385032504544474</v>
      </c>
      <c r="E77" s="600">
        <f>E76/E75</f>
        <v>0.8542015503875969</v>
      </c>
      <c r="F77" s="600"/>
      <c r="G77" s="600"/>
      <c r="H77" s="600"/>
      <c r="I77" s="600"/>
      <c r="J77" s="600"/>
      <c r="K77" s="600"/>
      <c r="L77" s="600"/>
      <c r="M77" s="600">
        <f>M76/M75</f>
        <v>0.904096039064121</v>
      </c>
    </row>
    <row r="78" ht="12.75" customHeight="1">
      <c r="J78" s="368" t="s">
        <v>863</v>
      </c>
    </row>
    <row r="79" spans="2:13" ht="12.75" customHeight="1">
      <c r="B79" s="896" t="s">
        <v>253</v>
      </c>
      <c r="C79" s="896"/>
      <c r="D79" s="896"/>
      <c r="E79" s="896"/>
      <c r="F79" s="896"/>
      <c r="G79" s="896"/>
      <c r="H79" s="896"/>
      <c r="I79" s="896"/>
      <c r="J79" s="896"/>
      <c r="K79" s="896"/>
      <c r="L79" s="896"/>
      <c r="M79" s="896"/>
    </row>
    <row r="80" spans="2:13" ht="12.75" customHeight="1"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902" t="s">
        <v>854</v>
      </c>
      <c r="M80" s="902"/>
    </row>
    <row r="81" spans="1:13" s="591" customFormat="1" ht="12.75" customHeight="1">
      <c r="A81" s="892"/>
      <c r="B81" s="610" t="s">
        <v>248</v>
      </c>
      <c r="C81" s="893" t="s">
        <v>581</v>
      </c>
      <c r="D81" s="893" t="s">
        <v>582</v>
      </c>
      <c r="E81" s="893" t="s">
        <v>583</v>
      </c>
      <c r="F81" s="893" t="s">
        <v>584</v>
      </c>
      <c r="G81" s="893" t="s">
        <v>585</v>
      </c>
      <c r="H81" s="893" t="s">
        <v>586</v>
      </c>
      <c r="I81" s="893" t="s">
        <v>587</v>
      </c>
      <c r="J81" s="893" t="s">
        <v>588</v>
      </c>
      <c r="K81" s="893" t="s">
        <v>589</v>
      </c>
      <c r="L81" s="893" t="s">
        <v>32</v>
      </c>
      <c r="M81" s="900" t="s">
        <v>309</v>
      </c>
    </row>
    <row r="82" spans="1:13" s="591" customFormat="1" ht="30" customHeight="1">
      <c r="A82" s="892"/>
      <c r="B82" s="611"/>
      <c r="C82" s="894"/>
      <c r="D82" s="894"/>
      <c r="E82" s="894"/>
      <c r="F82" s="894"/>
      <c r="G82" s="894"/>
      <c r="H82" s="894"/>
      <c r="I82" s="894"/>
      <c r="J82" s="894"/>
      <c r="K82" s="894"/>
      <c r="L82" s="894"/>
      <c r="M82" s="901"/>
    </row>
    <row r="83" spans="1:13" ht="12.75" customHeight="1">
      <c r="A83" s="542" t="s">
        <v>504</v>
      </c>
      <c r="B83" s="601" t="s">
        <v>254</v>
      </c>
      <c r="C83" s="541"/>
      <c r="D83" s="602"/>
      <c r="E83" s="602"/>
      <c r="F83" s="602"/>
      <c r="G83" s="602"/>
      <c r="H83" s="602"/>
      <c r="I83" s="602"/>
      <c r="J83" s="602"/>
      <c r="K83" s="602"/>
      <c r="L83" s="598"/>
      <c r="M83" s="598">
        <f t="shared" si="6"/>
        <v>0</v>
      </c>
    </row>
    <row r="84" spans="1:13" ht="12.75" customHeight="1">
      <c r="A84" s="542" t="s">
        <v>505</v>
      </c>
      <c r="B84" s="597" t="s">
        <v>662</v>
      </c>
      <c r="C84" s="602">
        <v>124684</v>
      </c>
      <c r="D84" s="602">
        <v>28167</v>
      </c>
      <c r="E84" s="602">
        <v>70580</v>
      </c>
      <c r="F84" s="602"/>
      <c r="G84" s="602"/>
      <c r="H84" s="602"/>
      <c r="I84" s="602">
        <v>6481</v>
      </c>
      <c r="J84" s="602"/>
      <c r="K84" s="602"/>
      <c r="L84" s="598"/>
      <c r="M84" s="598">
        <f t="shared" si="6"/>
        <v>229912</v>
      </c>
    </row>
    <row r="85" spans="1:13" ht="12.75" customHeight="1">
      <c r="A85" s="542" t="s">
        <v>506</v>
      </c>
      <c r="B85" s="597" t="s">
        <v>645</v>
      </c>
      <c r="C85" s="602">
        <v>121965</v>
      </c>
      <c r="D85" s="602">
        <v>29050</v>
      </c>
      <c r="E85" s="602">
        <v>68105</v>
      </c>
      <c r="F85" s="602"/>
      <c r="G85" s="602"/>
      <c r="H85" s="602"/>
      <c r="I85" s="602">
        <v>4508</v>
      </c>
      <c r="J85" s="602"/>
      <c r="K85" s="602"/>
      <c r="L85" s="598"/>
      <c r="M85" s="598">
        <f t="shared" si="6"/>
        <v>223628</v>
      </c>
    </row>
    <row r="86" spans="1:13" ht="12.75" customHeight="1">
      <c r="A86" s="542" t="s">
        <v>507</v>
      </c>
      <c r="B86" s="539" t="s">
        <v>663</v>
      </c>
      <c r="C86" s="599">
        <v>100151</v>
      </c>
      <c r="D86" s="603">
        <v>27854</v>
      </c>
      <c r="E86" s="603">
        <v>68361</v>
      </c>
      <c r="F86" s="603"/>
      <c r="G86" s="603"/>
      <c r="H86" s="603">
        <v>594</v>
      </c>
      <c r="I86" s="603">
        <v>3048</v>
      </c>
      <c r="J86" s="603"/>
      <c r="K86" s="603"/>
      <c r="L86" s="599"/>
      <c r="M86" s="599">
        <f t="shared" si="6"/>
        <v>200008</v>
      </c>
    </row>
    <row r="87" spans="1:13" ht="12.75" customHeight="1">
      <c r="A87" s="542" t="s">
        <v>508</v>
      </c>
      <c r="B87" s="539" t="s">
        <v>664</v>
      </c>
      <c r="C87" s="540">
        <f>'3. sz. mell. '!F260+'3. sz. mell. '!F264+'3. sz. mell. '!F269</f>
        <v>180497</v>
      </c>
      <c r="D87" s="540">
        <f>'3. sz. mell. '!G260+'3. sz. mell. '!G264+'3. sz. mell. '!G269</f>
        <v>44063</v>
      </c>
      <c r="E87" s="540">
        <f>'3. sz. mell. '!H260+'3. sz. mell. '!H264+'3. sz. mell. '!H269</f>
        <v>101910</v>
      </c>
      <c r="F87" s="540">
        <f>'3. sz. mell. '!I273</f>
        <v>0</v>
      </c>
      <c r="G87" s="540">
        <f>'3. sz. mell. '!J260+'3. sz. mell. '!J264+'3. sz. mell. '!J269</f>
        <v>0</v>
      </c>
      <c r="H87" s="540"/>
      <c r="I87" s="540">
        <f>'3. sz. mell. '!K260+'3. sz. mell. '!K264+'3. sz. mell. '!K269</f>
        <v>4689</v>
      </c>
      <c r="J87" s="540">
        <f>'3. sz. mell. '!L260+'3. sz. mell. '!L264+'3. sz. mell. '!L269</f>
        <v>2400</v>
      </c>
      <c r="K87" s="540">
        <f>'3. sz. mell. '!N273</f>
        <v>0</v>
      </c>
      <c r="L87" s="540">
        <f>'3. sz. mell. '!O273</f>
        <v>0</v>
      </c>
      <c r="M87" s="540">
        <f>SUM(C87:L87)</f>
        <v>333559</v>
      </c>
    </row>
    <row r="88" spans="1:13" ht="12.75" customHeight="1">
      <c r="A88" s="542" t="s">
        <v>509</v>
      </c>
      <c r="B88" s="539" t="s">
        <v>665</v>
      </c>
      <c r="C88" s="540">
        <f>'3. sz. mell. '!F261+'3. sz. mell. '!F265+'3. sz. mell. '!F270</f>
        <v>169542</v>
      </c>
      <c r="D88" s="540">
        <f>'3. sz. mell. '!G261+'3. sz. mell. '!G265+'3. sz. mell. '!G270</f>
        <v>40222</v>
      </c>
      <c r="E88" s="540">
        <f>'3. sz. mell. '!H261+'3. sz. mell. '!H265+'3. sz. mell. '!H270</f>
        <v>91869</v>
      </c>
      <c r="F88" s="540"/>
      <c r="G88" s="540">
        <f>'3. sz. mell. '!J265+'3. sz. mell. '!J271+'3. sz. mell. '!J261</f>
        <v>562</v>
      </c>
      <c r="H88" s="540"/>
      <c r="I88" s="540">
        <f>'3. sz. mell. '!K261+'3. sz. mell. '!K265+'3. sz. mell. '!K270</f>
        <v>4451</v>
      </c>
      <c r="J88" s="540"/>
      <c r="K88" s="540"/>
      <c r="L88" s="540"/>
      <c r="M88" s="540">
        <f>SUM(C88:L88)</f>
        <v>306646</v>
      </c>
    </row>
    <row r="89" spans="1:13" ht="12.75" customHeight="1">
      <c r="A89" s="542" t="s">
        <v>510</v>
      </c>
      <c r="B89" s="543" t="s">
        <v>430</v>
      </c>
      <c r="C89" s="600">
        <f>C88/C87</f>
        <v>0.9393064704676533</v>
      </c>
      <c r="D89" s="600">
        <f>D88/D87</f>
        <v>0.9128293579647323</v>
      </c>
      <c r="E89" s="600">
        <f>E88/E87</f>
        <v>0.9014718869590815</v>
      </c>
      <c r="F89" s="600"/>
      <c r="G89" s="600"/>
      <c r="H89" s="600"/>
      <c r="I89" s="600"/>
      <c r="J89" s="600"/>
      <c r="K89" s="600"/>
      <c r="L89" s="600"/>
      <c r="M89" s="600">
        <f>M88/M87</f>
        <v>0.9193156233230103</v>
      </c>
    </row>
    <row r="90" spans="1:13" ht="12.75" customHeight="1">
      <c r="A90" s="542" t="s">
        <v>511</v>
      </c>
      <c r="B90" s="601" t="s">
        <v>250</v>
      </c>
      <c r="C90" s="541"/>
      <c r="D90" s="602"/>
      <c r="E90" s="602"/>
      <c r="F90" s="602"/>
      <c r="G90" s="602"/>
      <c r="H90" s="602"/>
      <c r="I90" s="602"/>
      <c r="J90" s="602"/>
      <c r="K90" s="602"/>
      <c r="L90" s="598"/>
      <c r="M90" s="598">
        <f t="shared" si="6"/>
        <v>0</v>
      </c>
    </row>
    <row r="91" spans="1:13" ht="12.75" customHeight="1">
      <c r="A91" s="542" t="s">
        <v>512</v>
      </c>
      <c r="B91" s="597" t="s">
        <v>662</v>
      </c>
      <c r="C91" s="602"/>
      <c r="D91" s="602"/>
      <c r="E91" s="602">
        <v>41</v>
      </c>
      <c r="F91" s="602"/>
      <c r="G91" s="602">
        <v>3906</v>
      </c>
      <c r="H91" s="602"/>
      <c r="I91" s="602"/>
      <c r="J91" s="602"/>
      <c r="K91" s="602"/>
      <c r="L91" s="598"/>
      <c r="M91" s="598">
        <f t="shared" si="6"/>
        <v>3947</v>
      </c>
    </row>
    <row r="92" spans="1:13" ht="12.75" customHeight="1">
      <c r="A92" s="542" t="s">
        <v>513</v>
      </c>
      <c r="B92" s="597" t="s">
        <v>645</v>
      </c>
      <c r="C92" s="602"/>
      <c r="D92" s="602"/>
      <c r="E92" s="602">
        <v>52</v>
      </c>
      <c r="F92" s="602"/>
      <c r="G92" s="602">
        <v>3000</v>
      </c>
      <c r="H92" s="602"/>
      <c r="I92" s="602"/>
      <c r="J92" s="602"/>
      <c r="K92" s="602"/>
      <c r="L92" s="598"/>
      <c r="M92" s="598">
        <f t="shared" si="6"/>
        <v>3052</v>
      </c>
    </row>
    <row r="93" spans="1:13" ht="12.75" customHeight="1">
      <c r="A93" s="542" t="s">
        <v>514</v>
      </c>
      <c r="B93" s="539" t="s">
        <v>663</v>
      </c>
      <c r="C93" s="540"/>
      <c r="D93" s="541"/>
      <c r="E93" s="603">
        <v>361</v>
      </c>
      <c r="F93" s="603"/>
      <c r="G93" s="603"/>
      <c r="H93" s="603"/>
      <c r="I93" s="603"/>
      <c r="J93" s="603"/>
      <c r="K93" s="603"/>
      <c r="L93" s="599"/>
      <c r="M93" s="599">
        <f t="shared" si="6"/>
        <v>361</v>
      </c>
    </row>
    <row r="94" spans="1:13" ht="12.75" customHeight="1">
      <c r="A94" s="542" t="s">
        <v>515</v>
      </c>
      <c r="B94" s="539" t="s">
        <v>664</v>
      </c>
      <c r="C94" s="540"/>
      <c r="D94" s="541"/>
      <c r="E94" s="541">
        <v>361</v>
      </c>
      <c r="F94" s="541"/>
      <c r="G94" s="541"/>
      <c r="H94" s="541"/>
      <c r="I94" s="541"/>
      <c r="J94" s="541"/>
      <c r="K94" s="541"/>
      <c r="L94" s="540"/>
      <c r="M94" s="540">
        <f t="shared" si="6"/>
        <v>361</v>
      </c>
    </row>
    <row r="95" spans="1:13" ht="12.75" customHeight="1">
      <c r="A95" s="542" t="s">
        <v>516</v>
      </c>
      <c r="B95" s="539" t="s">
        <v>665</v>
      </c>
      <c r="C95" s="540"/>
      <c r="D95" s="541"/>
      <c r="E95" s="541">
        <f>'3. sz. mell. '!H282</f>
        <v>327</v>
      </c>
      <c r="F95" s="541"/>
      <c r="G95" s="541"/>
      <c r="H95" s="541"/>
      <c r="I95" s="541"/>
      <c r="J95" s="541"/>
      <c r="K95" s="541"/>
      <c r="L95" s="540"/>
      <c r="M95" s="540">
        <f t="shared" si="6"/>
        <v>327</v>
      </c>
    </row>
    <row r="96" spans="1:13" ht="12.75" customHeight="1">
      <c r="A96" s="542" t="s">
        <v>517</v>
      </c>
      <c r="B96" s="543" t="s">
        <v>430</v>
      </c>
      <c r="C96" s="600"/>
      <c r="D96" s="600"/>
      <c r="E96" s="600">
        <f>E95/E94</f>
        <v>0.9058171745152355</v>
      </c>
      <c r="F96" s="600"/>
      <c r="G96" s="600"/>
      <c r="H96" s="600"/>
      <c r="I96" s="600"/>
      <c r="J96" s="600"/>
      <c r="K96" s="600"/>
      <c r="L96" s="600"/>
      <c r="M96" s="600">
        <f>M95/M94</f>
        <v>0.9058171745152355</v>
      </c>
    </row>
    <row r="97" spans="1:13" ht="12.75" customHeight="1">
      <c r="A97" s="542" t="s">
        <v>518</v>
      </c>
      <c r="B97" s="601" t="s">
        <v>592</v>
      </c>
      <c r="C97" s="541"/>
      <c r="D97" s="602"/>
      <c r="E97" s="602"/>
      <c r="F97" s="602"/>
      <c r="G97" s="602"/>
      <c r="H97" s="602"/>
      <c r="I97" s="602"/>
      <c r="J97" s="602"/>
      <c r="K97" s="602"/>
      <c r="L97" s="598"/>
      <c r="M97" s="598">
        <f t="shared" si="6"/>
        <v>0</v>
      </c>
    </row>
    <row r="98" spans="1:13" ht="12.75" customHeight="1">
      <c r="A98" s="542" t="s">
        <v>519</v>
      </c>
      <c r="B98" s="597" t="s">
        <v>662</v>
      </c>
      <c r="C98" s="602"/>
      <c r="D98" s="602"/>
      <c r="E98" s="602">
        <v>2124</v>
      </c>
      <c r="F98" s="602"/>
      <c r="G98" s="602"/>
      <c r="H98" s="602"/>
      <c r="I98" s="602">
        <v>2327064</v>
      </c>
      <c r="J98" s="602"/>
      <c r="K98" s="602">
        <v>39081</v>
      </c>
      <c r="L98" s="598"/>
      <c r="M98" s="598">
        <f t="shared" si="6"/>
        <v>2368269</v>
      </c>
    </row>
    <row r="99" spans="1:13" ht="12.75" customHeight="1">
      <c r="A99" s="542" t="s">
        <v>520</v>
      </c>
      <c r="B99" s="597" t="s">
        <v>645</v>
      </c>
      <c r="C99" s="602">
        <v>473</v>
      </c>
      <c r="D99" s="602">
        <v>99</v>
      </c>
      <c r="E99" s="602">
        <v>3317</v>
      </c>
      <c r="F99" s="602"/>
      <c r="G99" s="602"/>
      <c r="H99" s="602"/>
      <c r="I99" s="602">
        <v>297740</v>
      </c>
      <c r="J99" s="602"/>
      <c r="K99" s="602">
        <v>28139</v>
      </c>
      <c r="L99" s="598"/>
      <c r="M99" s="598">
        <f t="shared" si="6"/>
        <v>329768</v>
      </c>
    </row>
    <row r="100" spans="1:13" ht="12.75" customHeight="1">
      <c r="A100" s="542" t="s">
        <v>521</v>
      </c>
      <c r="B100" s="539" t="s">
        <v>663</v>
      </c>
      <c r="C100" s="599"/>
      <c r="D100" s="603"/>
      <c r="E100" s="603">
        <v>2615</v>
      </c>
      <c r="F100" s="603"/>
      <c r="G100" s="603"/>
      <c r="H100" s="603"/>
      <c r="I100" s="603"/>
      <c r="J100" s="603"/>
      <c r="K100" s="603"/>
      <c r="L100" s="599"/>
      <c r="M100" s="599">
        <f t="shared" si="6"/>
        <v>2615</v>
      </c>
    </row>
    <row r="101" spans="1:13" ht="12.75" customHeight="1">
      <c r="A101" s="542" t="s">
        <v>633</v>
      </c>
      <c r="B101" s="539" t="s">
        <v>664</v>
      </c>
      <c r="C101" s="540"/>
      <c r="D101" s="541"/>
      <c r="E101" s="541">
        <v>2768</v>
      </c>
      <c r="F101" s="541"/>
      <c r="G101" s="541">
        <v>11</v>
      </c>
      <c r="H101" s="541">
        <v>9603</v>
      </c>
      <c r="I101" s="541"/>
      <c r="J101" s="541">
        <v>6761</v>
      </c>
      <c r="K101" s="541"/>
      <c r="L101" s="540"/>
      <c r="M101" s="540">
        <f t="shared" si="6"/>
        <v>19143</v>
      </c>
    </row>
    <row r="102" spans="1:13" ht="12.75" customHeight="1">
      <c r="A102" s="542" t="s">
        <v>0</v>
      </c>
      <c r="B102" s="539" t="s">
        <v>665</v>
      </c>
      <c r="C102" s="540"/>
      <c r="D102" s="541"/>
      <c r="E102" s="541">
        <f>'3. sz. mell. '!H286</f>
        <v>2224</v>
      </c>
      <c r="F102" s="541"/>
      <c r="G102" s="541">
        <f>'3. sz. mell. '!J286</f>
        <v>11</v>
      </c>
      <c r="H102" s="541">
        <f>'3. sz. mell. '!K286</f>
        <v>6496</v>
      </c>
      <c r="I102" s="541"/>
      <c r="J102" s="541">
        <f>'3. sz. mell. '!M286</f>
        <v>6181</v>
      </c>
      <c r="K102" s="541"/>
      <c r="L102" s="540"/>
      <c r="M102" s="540">
        <f>SUM(C102:L102)</f>
        <v>14912</v>
      </c>
    </row>
    <row r="103" spans="1:13" ht="12.75" customHeight="1">
      <c r="A103" s="542" t="s">
        <v>1</v>
      </c>
      <c r="B103" s="543" t="s">
        <v>430</v>
      </c>
      <c r="C103" s="600"/>
      <c r="D103" s="600"/>
      <c r="E103" s="600">
        <f>E102/E101</f>
        <v>0.8034682080924855</v>
      </c>
      <c r="F103" s="600"/>
      <c r="G103" s="600">
        <f>G102/G101</f>
        <v>1</v>
      </c>
      <c r="H103" s="600">
        <f>H102/H101</f>
        <v>0.6764552743934187</v>
      </c>
      <c r="I103" s="600"/>
      <c r="J103" s="600">
        <f>J102/J101</f>
        <v>0.9142138736873243</v>
      </c>
      <c r="K103" s="600"/>
      <c r="L103" s="600"/>
      <c r="M103" s="600">
        <f>M102/M101</f>
        <v>0.7789792613487959</v>
      </c>
    </row>
    <row r="104" spans="1:13" ht="12.75" customHeight="1">
      <c r="A104" s="542" t="s">
        <v>2</v>
      </c>
      <c r="B104" s="601" t="s">
        <v>255</v>
      </c>
      <c r="C104" s="541"/>
      <c r="D104" s="602"/>
      <c r="E104" s="602"/>
      <c r="F104" s="602"/>
      <c r="G104" s="602"/>
      <c r="H104" s="602"/>
      <c r="I104" s="602"/>
      <c r="J104" s="602"/>
      <c r="K104" s="602"/>
      <c r="L104" s="598"/>
      <c r="M104" s="598">
        <f t="shared" si="6"/>
        <v>0</v>
      </c>
    </row>
    <row r="105" spans="1:13" ht="12.75" customHeight="1">
      <c r="A105" s="542" t="s">
        <v>3</v>
      </c>
      <c r="B105" s="597" t="s">
        <v>662</v>
      </c>
      <c r="C105" s="602">
        <f aca="true" t="shared" si="7" ref="C105:M105">C65+C72+C84+C91+C98</f>
        <v>247703</v>
      </c>
      <c r="D105" s="602">
        <f t="shared" si="7"/>
        <v>59846</v>
      </c>
      <c r="E105" s="602">
        <f t="shared" si="7"/>
        <v>136253</v>
      </c>
      <c r="F105" s="602">
        <f t="shared" si="7"/>
        <v>56599</v>
      </c>
      <c r="G105" s="602">
        <f t="shared" si="7"/>
        <v>287925</v>
      </c>
      <c r="H105" s="602">
        <f t="shared" si="7"/>
        <v>0</v>
      </c>
      <c r="I105" s="602">
        <f t="shared" si="7"/>
        <v>2447190</v>
      </c>
      <c r="J105" s="602">
        <f t="shared" si="7"/>
        <v>0</v>
      </c>
      <c r="K105" s="602">
        <f t="shared" si="7"/>
        <v>39081</v>
      </c>
      <c r="L105" s="602">
        <f t="shared" si="7"/>
        <v>0</v>
      </c>
      <c r="M105" s="602">
        <f t="shared" si="7"/>
        <v>3274597</v>
      </c>
    </row>
    <row r="106" spans="1:13" ht="12.75" customHeight="1">
      <c r="A106" s="542" t="s">
        <v>4</v>
      </c>
      <c r="B106" s="597" t="s">
        <v>645</v>
      </c>
      <c r="C106" s="602">
        <f aca="true" t="shared" si="8" ref="C106:M106">C66+C73+C85+C92+C99</f>
        <v>253065</v>
      </c>
      <c r="D106" s="602">
        <f t="shared" si="8"/>
        <v>62535</v>
      </c>
      <c r="E106" s="602">
        <f t="shared" si="8"/>
        <v>139421</v>
      </c>
      <c r="F106" s="602">
        <f t="shared" si="8"/>
        <v>26773</v>
      </c>
      <c r="G106" s="602">
        <f t="shared" si="8"/>
        <v>129296</v>
      </c>
      <c r="H106" s="602">
        <f t="shared" si="8"/>
        <v>0</v>
      </c>
      <c r="I106" s="602">
        <f t="shared" si="8"/>
        <v>332651</v>
      </c>
      <c r="J106" s="602">
        <f t="shared" si="8"/>
        <v>381</v>
      </c>
      <c r="K106" s="602">
        <f t="shared" si="8"/>
        <v>32231</v>
      </c>
      <c r="L106" s="602">
        <f t="shared" si="8"/>
        <v>0</v>
      </c>
      <c r="M106" s="602">
        <f t="shared" si="8"/>
        <v>976353</v>
      </c>
    </row>
    <row r="107" spans="1:13" ht="12.75" customHeight="1">
      <c r="A107" s="542" t="s">
        <v>5</v>
      </c>
      <c r="B107" s="539" t="s">
        <v>663</v>
      </c>
      <c r="C107" s="603">
        <f aca="true" t="shared" si="9" ref="C107:M107">C67+C74+C86+C93+C100</f>
        <v>235932</v>
      </c>
      <c r="D107" s="603">
        <f t="shared" si="9"/>
        <v>64000</v>
      </c>
      <c r="E107" s="603">
        <f t="shared" si="9"/>
        <v>258501</v>
      </c>
      <c r="F107" s="603">
        <f t="shared" si="9"/>
        <v>13470</v>
      </c>
      <c r="G107" s="603">
        <f t="shared" si="9"/>
        <v>68629</v>
      </c>
      <c r="H107" s="603">
        <f t="shared" si="9"/>
        <v>594</v>
      </c>
      <c r="I107" s="603">
        <f t="shared" si="9"/>
        <v>40216</v>
      </c>
      <c r="J107" s="603">
        <f t="shared" si="9"/>
        <v>7281</v>
      </c>
      <c r="K107" s="603">
        <f t="shared" si="9"/>
        <v>56352</v>
      </c>
      <c r="L107" s="603">
        <f t="shared" si="9"/>
        <v>0</v>
      </c>
      <c r="M107" s="603">
        <f t="shared" si="9"/>
        <v>744975</v>
      </c>
    </row>
    <row r="108" spans="1:14" ht="12.75" customHeight="1">
      <c r="A108" s="542" t="s">
        <v>6</v>
      </c>
      <c r="B108" s="539" t="s">
        <v>664</v>
      </c>
      <c r="C108" s="541">
        <f aca="true" t="shared" si="10" ref="C108:M108">C68+C75+C87+C94+C101</f>
        <v>326906</v>
      </c>
      <c r="D108" s="541">
        <f t="shared" si="10"/>
        <v>81727</v>
      </c>
      <c r="E108" s="541">
        <f t="shared" si="10"/>
        <v>304116</v>
      </c>
      <c r="F108" s="541">
        <f t="shared" si="10"/>
        <v>17101</v>
      </c>
      <c r="G108" s="541">
        <f t="shared" si="10"/>
        <v>94060</v>
      </c>
      <c r="H108" s="541">
        <f t="shared" si="10"/>
        <v>9603</v>
      </c>
      <c r="I108" s="541">
        <f t="shared" si="10"/>
        <v>67826</v>
      </c>
      <c r="J108" s="541">
        <f t="shared" si="10"/>
        <v>29352</v>
      </c>
      <c r="K108" s="541">
        <f t="shared" si="10"/>
        <v>13858</v>
      </c>
      <c r="L108" s="541">
        <f t="shared" si="10"/>
        <v>0</v>
      </c>
      <c r="M108" s="541">
        <f t="shared" si="10"/>
        <v>944549</v>
      </c>
      <c r="N108" s="588"/>
    </row>
    <row r="109" spans="1:14" ht="12.75" customHeight="1">
      <c r="A109" s="542" t="s">
        <v>7</v>
      </c>
      <c r="B109" s="539" t="s">
        <v>665</v>
      </c>
      <c r="C109" s="541">
        <f aca="true" t="shared" si="11" ref="C109:M109">C69+C76+C88+C95+C102</f>
        <v>304854</v>
      </c>
      <c r="D109" s="541">
        <f t="shared" si="11"/>
        <v>75621</v>
      </c>
      <c r="E109" s="541">
        <f t="shared" si="11"/>
        <v>265121</v>
      </c>
      <c r="F109" s="541">
        <f t="shared" si="11"/>
        <v>13919</v>
      </c>
      <c r="G109" s="541">
        <f t="shared" si="11"/>
        <v>93992</v>
      </c>
      <c r="H109" s="541">
        <f t="shared" si="11"/>
        <v>6496</v>
      </c>
      <c r="I109" s="541">
        <f t="shared" si="11"/>
        <v>50644</v>
      </c>
      <c r="J109" s="541">
        <f t="shared" si="11"/>
        <v>11089</v>
      </c>
      <c r="K109" s="541">
        <f t="shared" si="11"/>
        <v>0</v>
      </c>
      <c r="L109" s="541">
        <f t="shared" si="11"/>
        <v>0</v>
      </c>
      <c r="M109" s="541">
        <f t="shared" si="11"/>
        <v>821736</v>
      </c>
      <c r="N109" s="588"/>
    </row>
    <row r="110" spans="1:13" ht="12.75" customHeight="1">
      <c r="A110" s="542" t="s">
        <v>9</v>
      </c>
      <c r="B110" s="543" t="s">
        <v>430</v>
      </c>
      <c r="C110" s="600">
        <f>C109/C108</f>
        <v>0.9325432999088423</v>
      </c>
      <c r="D110" s="600">
        <f aca="true" t="shared" si="12" ref="D110:M110">D109/D108</f>
        <v>0.9252878485690164</v>
      </c>
      <c r="E110" s="600">
        <f t="shared" si="12"/>
        <v>0.8717759013008194</v>
      </c>
      <c r="F110" s="600">
        <f t="shared" si="12"/>
        <v>0.8139290099994152</v>
      </c>
      <c r="G110" s="600">
        <f t="shared" si="12"/>
        <v>0.9992770571975335</v>
      </c>
      <c r="H110" s="600">
        <f t="shared" si="12"/>
        <v>0.6764552743934187</v>
      </c>
      <c r="I110" s="600">
        <f t="shared" si="12"/>
        <v>0.7466753162504054</v>
      </c>
      <c r="J110" s="600">
        <f t="shared" si="12"/>
        <v>0.3777936767511584</v>
      </c>
      <c r="K110" s="600">
        <f t="shared" si="12"/>
        <v>0</v>
      </c>
      <c r="L110" s="600"/>
      <c r="M110" s="600">
        <f t="shared" si="12"/>
        <v>0.8699771001822033</v>
      </c>
    </row>
    <row r="112" ht="12.75" customHeight="1">
      <c r="M112" s="588"/>
    </row>
  </sheetData>
  <sheetProtection selectLockedCells="1" selectUnlockedCells="1"/>
  <mergeCells count="88">
    <mergeCell ref="K56:M56"/>
    <mergeCell ref="K49:M49"/>
    <mergeCell ref="K50:M50"/>
    <mergeCell ref="K36:M36"/>
    <mergeCell ref="K55:M55"/>
    <mergeCell ref="L42:M42"/>
    <mergeCell ref="K54:M54"/>
    <mergeCell ref="K51:M51"/>
    <mergeCell ref="L62:L63"/>
    <mergeCell ref="K8:M9"/>
    <mergeCell ref="G8:G9"/>
    <mergeCell ref="K24:M24"/>
    <mergeCell ref="K22:M22"/>
    <mergeCell ref="K21:M21"/>
    <mergeCell ref="K17:M17"/>
    <mergeCell ref="K11:M11"/>
    <mergeCell ref="K12:M12"/>
    <mergeCell ref="B59:M59"/>
    <mergeCell ref="K23:M23"/>
    <mergeCell ref="K29:M29"/>
    <mergeCell ref="K13:M13"/>
    <mergeCell ref="K15:M15"/>
    <mergeCell ref="K16:M16"/>
    <mergeCell ref="K27:M27"/>
    <mergeCell ref="K28:M28"/>
    <mergeCell ref="K19:M19"/>
    <mergeCell ref="K20:M20"/>
    <mergeCell ref="K25:M25"/>
    <mergeCell ref="B1:M1"/>
    <mergeCell ref="B3:M3"/>
    <mergeCell ref="B4:M4"/>
    <mergeCell ref="B6:M6"/>
    <mergeCell ref="A8:A9"/>
    <mergeCell ref="K18:M18"/>
    <mergeCell ref="H8:H9"/>
    <mergeCell ref="I8:I9"/>
    <mergeCell ref="C8:C9"/>
    <mergeCell ref="D8:D9"/>
    <mergeCell ref="K30:M30"/>
    <mergeCell ref="K33:M33"/>
    <mergeCell ref="D62:D63"/>
    <mergeCell ref="K32:M32"/>
    <mergeCell ref="B38:M38"/>
    <mergeCell ref="B40:M40"/>
    <mergeCell ref="B41:M41"/>
    <mergeCell ref="K31:M31"/>
    <mergeCell ref="J62:J63"/>
    <mergeCell ref="E62:E63"/>
    <mergeCell ref="C62:C63"/>
    <mergeCell ref="G62:G63"/>
    <mergeCell ref="E8:E9"/>
    <mergeCell ref="K10:M10"/>
    <mergeCell ref="J8:J9"/>
    <mergeCell ref="F8:F9"/>
    <mergeCell ref="K45:M45"/>
    <mergeCell ref="K57:M57"/>
    <mergeCell ref="K14:M14"/>
    <mergeCell ref="K26:M26"/>
    <mergeCell ref="A62:A63"/>
    <mergeCell ref="K52:M52"/>
    <mergeCell ref="K53:M53"/>
    <mergeCell ref="K34:M34"/>
    <mergeCell ref="K44:M44"/>
    <mergeCell ref="K35:M35"/>
    <mergeCell ref="K48:M48"/>
    <mergeCell ref="K47:M47"/>
    <mergeCell ref="H62:H63"/>
    <mergeCell ref="K37:M37"/>
    <mergeCell ref="L81:L82"/>
    <mergeCell ref="M81:M82"/>
    <mergeCell ref="F62:F63"/>
    <mergeCell ref="I62:I63"/>
    <mergeCell ref="L80:M80"/>
    <mergeCell ref="K62:K63"/>
    <mergeCell ref="J81:J82"/>
    <mergeCell ref="K81:K82"/>
    <mergeCell ref="F81:F82"/>
    <mergeCell ref="G81:G82"/>
    <mergeCell ref="A81:A82"/>
    <mergeCell ref="C81:C82"/>
    <mergeCell ref="D81:D82"/>
    <mergeCell ref="E81:E82"/>
    <mergeCell ref="B43:M43"/>
    <mergeCell ref="B79:M79"/>
    <mergeCell ref="H81:H82"/>
    <mergeCell ref="I81:I82"/>
    <mergeCell ref="K46:M46"/>
    <mergeCell ref="M62:M63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r:id="rId1"/>
  <rowBreaks count="2" manualBreakCount="2">
    <brk id="37" max="12" man="1"/>
    <brk id="77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60" zoomScalePageLayoutView="0" workbookViewId="0" topLeftCell="A1">
      <selection activeCell="N1" sqref="N1:R1"/>
    </sheetView>
  </sheetViews>
  <sheetFormatPr defaultColWidth="8.7109375" defaultRowHeight="12.75" customHeight="1"/>
  <cols>
    <col min="1" max="1" width="6.140625" style="1" customWidth="1"/>
    <col min="2" max="2" width="39.00390625" style="1" customWidth="1"/>
    <col min="3" max="3" width="11.00390625" style="158" customWidth="1"/>
    <col min="4" max="6" width="8.140625" style="158" customWidth="1"/>
    <col min="7" max="7" width="12.140625" style="158" customWidth="1"/>
    <col min="8" max="11" width="10.00390625" style="158" customWidth="1"/>
    <col min="12" max="12" width="11.28125" style="158" bestFit="1" customWidth="1"/>
    <col min="13" max="13" width="10.00390625" style="158" customWidth="1"/>
    <col min="14" max="15" width="9.57421875" style="158" customWidth="1"/>
    <col min="16" max="16" width="14.00390625" style="158" customWidth="1"/>
    <col min="17" max="17" width="14.28125" style="158" customWidth="1"/>
    <col min="18" max="18" width="12.57421875" style="158" customWidth="1"/>
    <col min="19" max="16384" width="8.7109375" style="1" customWidth="1"/>
  </cols>
  <sheetData>
    <row r="1" spans="1:18" ht="12.75" customHeight="1">
      <c r="A1"/>
      <c r="B1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097" t="s">
        <v>871</v>
      </c>
      <c r="O1" s="1097"/>
      <c r="P1" s="1097"/>
      <c r="Q1" s="1097"/>
      <c r="R1" s="1097"/>
    </row>
    <row r="2" spans="1:18" ht="12.75" customHeight="1">
      <c r="A2"/>
      <c r="B2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12.75" customHeight="1">
      <c r="A3" s="1098" t="s">
        <v>653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</row>
    <row r="4" spans="1:18" ht="12.75" customHeight="1">
      <c r="A4" s="1098"/>
      <c r="B4" s="1098"/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098"/>
      <c r="R4" s="1098"/>
    </row>
    <row r="5" spans="1:18" ht="15.75" customHeight="1">
      <c r="A5" s="850"/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1103" t="s">
        <v>862</v>
      </c>
      <c r="R5" s="1103"/>
    </row>
    <row r="6" spans="1:18" ht="79.5" customHeight="1">
      <c r="A6" s="142"/>
      <c r="B6" s="634" t="s">
        <v>248</v>
      </c>
      <c r="C6" s="1099" t="s">
        <v>522</v>
      </c>
      <c r="D6" s="1100"/>
      <c r="E6" s="1101"/>
      <c r="F6" s="1102"/>
      <c r="G6" s="655" t="s">
        <v>523</v>
      </c>
      <c r="H6" s="1093" t="s">
        <v>524</v>
      </c>
      <c r="I6" s="1094"/>
      <c r="J6" s="1094"/>
      <c r="K6" s="1094"/>
      <c r="L6" s="1094"/>
      <c r="M6" s="1095"/>
      <c r="N6" s="1096" t="s">
        <v>525</v>
      </c>
      <c r="O6" s="1094"/>
      <c r="P6" s="1095"/>
      <c r="Q6" s="655" t="s">
        <v>526</v>
      </c>
      <c r="R6" s="638" t="s">
        <v>309</v>
      </c>
    </row>
    <row r="7" spans="1:18" ht="39.75" customHeight="1">
      <c r="A7" s="142"/>
      <c r="B7" s="635"/>
      <c r="C7" s="660" t="s">
        <v>553</v>
      </c>
      <c r="D7" s="661" t="s">
        <v>381</v>
      </c>
      <c r="E7" s="662" t="s">
        <v>424</v>
      </c>
      <c r="F7" s="662" t="s">
        <v>568</v>
      </c>
      <c r="G7" s="655" t="s">
        <v>553</v>
      </c>
      <c r="H7" s="638" t="s">
        <v>553</v>
      </c>
      <c r="I7" s="143" t="s">
        <v>424</v>
      </c>
      <c r="J7" s="143" t="s">
        <v>366</v>
      </c>
      <c r="K7" s="143" t="s">
        <v>568</v>
      </c>
      <c r="L7" s="144" t="s">
        <v>425</v>
      </c>
      <c r="M7" s="661" t="s">
        <v>381</v>
      </c>
      <c r="N7" s="660" t="s">
        <v>553</v>
      </c>
      <c r="O7" s="143" t="s">
        <v>424</v>
      </c>
      <c r="P7" s="663" t="s">
        <v>425</v>
      </c>
      <c r="Q7" s="664" t="s">
        <v>553</v>
      </c>
      <c r="R7" s="639"/>
    </row>
    <row r="8" spans="1:18" ht="12.75" customHeight="1">
      <c r="A8" s="145" t="s">
        <v>266</v>
      </c>
      <c r="B8" s="636" t="s">
        <v>527</v>
      </c>
      <c r="C8" s="648">
        <v>66617</v>
      </c>
      <c r="D8" s="665">
        <v>417</v>
      </c>
      <c r="E8" s="665">
        <v>0</v>
      </c>
      <c r="F8" s="666">
        <v>0</v>
      </c>
      <c r="G8" s="656">
        <v>2145127</v>
      </c>
      <c r="H8" s="647">
        <v>175858</v>
      </c>
      <c r="I8" s="646">
        <v>4302</v>
      </c>
      <c r="J8" s="646">
        <v>3193</v>
      </c>
      <c r="K8" s="646"/>
      <c r="L8" s="646">
        <v>59845</v>
      </c>
      <c r="M8" s="665">
        <v>7344</v>
      </c>
      <c r="N8" s="648">
        <v>7708</v>
      </c>
      <c r="O8" s="646">
        <v>382</v>
      </c>
      <c r="P8" s="665">
        <v>4904842</v>
      </c>
      <c r="Q8" s="656">
        <v>1226341</v>
      </c>
      <c r="R8" s="647">
        <f>SUM(C8:Q8)</f>
        <v>8601976</v>
      </c>
    </row>
    <row r="9" spans="1:18" ht="12.75" customHeight="1">
      <c r="A9" s="146" t="s">
        <v>269</v>
      </c>
      <c r="B9" s="637" t="s">
        <v>528</v>
      </c>
      <c r="C9" s="667">
        <v>2200</v>
      </c>
      <c r="D9" s="668">
        <v>0</v>
      </c>
      <c r="E9" s="669">
        <v>44</v>
      </c>
      <c r="F9" s="669">
        <v>20</v>
      </c>
      <c r="G9" s="657">
        <v>0</v>
      </c>
      <c r="H9" s="658">
        <v>0</v>
      </c>
      <c r="I9" s="659">
        <v>0</v>
      </c>
      <c r="J9" s="659">
        <v>0</v>
      </c>
      <c r="K9" s="659"/>
      <c r="L9" s="659">
        <v>0</v>
      </c>
      <c r="M9" s="668">
        <v>0</v>
      </c>
      <c r="N9" s="667">
        <v>32652</v>
      </c>
      <c r="O9" s="659">
        <v>0</v>
      </c>
      <c r="P9" s="668">
        <v>6497</v>
      </c>
      <c r="Q9" s="657">
        <v>0</v>
      </c>
      <c r="R9" s="670">
        <f aca="true" t="shared" si="0" ref="R9:R33">SUM(C9:Q9)</f>
        <v>41413</v>
      </c>
    </row>
    <row r="10" spans="1:19" ht="12.75" customHeight="1">
      <c r="A10" s="146" t="s">
        <v>270</v>
      </c>
      <c r="B10" s="637" t="s">
        <v>529</v>
      </c>
      <c r="C10" s="667">
        <v>0</v>
      </c>
      <c r="D10" s="668">
        <v>0</v>
      </c>
      <c r="E10" s="669"/>
      <c r="F10" s="669"/>
      <c r="G10" s="657">
        <v>0</v>
      </c>
      <c r="H10" s="658">
        <v>0</v>
      </c>
      <c r="I10" s="659">
        <v>0</v>
      </c>
      <c r="J10" s="659">
        <v>0</v>
      </c>
      <c r="K10" s="659"/>
      <c r="L10" s="659"/>
      <c r="M10" s="668">
        <v>0</v>
      </c>
      <c r="N10" s="667">
        <v>0</v>
      </c>
      <c r="O10" s="659"/>
      <c r="P10" s="668">
        <v>0</v>
      </c>
      <c r="Q10" s="657">
        <v>0</v>
      </c>
      <c r="R10" s="670">
        <f t="shared" si="0"/>
        <v>0</v>
      </c>
      <c r="S10" s="11"/>
    </row>
    <row r="11" spans="1:19" ht="12.75" customHeight="1">
      <c r="A11" s="237" t="s">
        <v>271</v>
      </c>
      <c r="B11" s="637" t="s">
        <v>530</v>
      </c>
      <c r="C11" s="667">
        <v>0</v>
      </c>
      <c r="D11" s="668">
        <v>0</v>
      </c>
      <c r="E11" s="669"/>
      <c r="F11" s="669"/>
      <c r="G11" s="657">
        <v>26104</v>
      </c>
      <c r="H11" s="658">
        <v>2044</v>
      </c>
      <c r="I11" s="659">
        <v>3325</v>
      </c>
      <c r="J11" s="659">
        <v>261</v>
      </c>
      <c r="K11" s="659">
        <v>419</v>
      </c>
      <c r="L11" s="659">
        <v>0</v>
      </c>
      <c r="M11" s="668">
        <v>2861</v>
      </c>
      <c r="N11" s="667">
        <v>0</v>
      </c>
      <c r="O11" s="659"/>
      <c r="P11" s="668"/>
      <c r="Q11" s="657">
        <v>0</v>
      </c>
      <c r="R11" s="670">
        <f t="shared" si="0"/>
        <v>35014</v>
      </c>
      <c r="S11" s="11"/>
    </row>
    <row r="12" spans="1:18" ht="12.75" customHeight="1">
      <c r="A12" s="146" t="s">
        <v>272</v>
      </c>
      <c r="B12" s="637" t="s">
        <v>531</v>
      </c>
      <c r="C12" s="667">
        <v>0</v>
      </c>
      <c r="D12" s="668">
        <v>0</v>
      </c>
      <c r="E12" s="669"/>
      <c r="F12" s="669"/>
      <c r="G12" s="657">
        <v>0</v>
      </c>
      <c r="H12" s="658">
        <v>0</v>
      </c>
      <c r="I12" s="659">
        <v>0</v>
      </c>
      <c r="J12" s="659">
        <v>0</v>
      </c>
      <c r="K12" s="659"/>
      <c r="L12" s="659"/>
      <c r="M12" s="668">
        <v>0</v>
      </c>
      <c r="N12" s="667">
        <v>0</v>
      </c>
      <c r="O12" s="659"/>
      <c r="P12" s="668">
        <v>0</v>
      </c>
      <c r="Q12" s="657">
        <v>0</v>
      </c>
      <c r="R12" s="670">
        <f t="shared" si="0"/>
        <v>0</v>
      </c>
    </row>
    <row r="13" spans="1:18" ht="12.75" customHeight="1">
      <c r="A13" s="146" t="s">
        <v>273</v>
      </c>
      <c r="B13" s="637" t="s">
        <v>532</v>
      </c>
      <c r="C13" s="667">
        <v>0</v>
      </c>
      <c r="D13" s="668">
        <v>0</v>
      </c>
      <c r="E13" s="669"/>
      <c r="F13" s="669"/>
      <c r="G13" s="657">
        <v>0</v>
      </c>
      <c r="H13" s="658">
        <v>0</v>
      </c>
      <c r="I13" s="659">
        <v>0</v>
      </c>
      <c r="J13" s="659">
        <v>0</v>
      </c>
      <c r="K13" s="659"/>
      <c r="L13" s="659"/>
      <c r="M13" s="668">
        <v>0</v>
      </c>
      <c r="N13" s="667">
        <v>0</v>
      </c>
      <c r="O13" s="659"/>
      <c r="P13" s="668">
        <v>0</v>
      </c>
      <c r="Q13" s="657">
        <v>0</v>
      </c>
      <c r="R13" s="670">
        <f t="shared" si="0"/>
        <v>0</v>
      </c>
    </row>
    <row r="14" spans="1:19" ht="12.75" customHeight="1">
      <c r="A14" s="237" t="s">
        <v>274</v>
      </c>
      <c r="B14" s="637" t="s">
        <v>533</v>
      </c>
      <c r="C14" s="667"/>
      <c r="D14" s="668">
        <v>0</v>
      </c>
      <c r="E14" s="669"/>
      <c r="F14" s="669"/>
      <c r="G14" s="657">
        <v>721350</v>
      </c>
      <c r="H14" s="658">
        <v>0</v>
      </c>
      <c r="I14" s="659">
        <v>0</v>
      </c>
      <c r="J14" s="659">
        <v>0</v>
      </c>
      <c r="K14" s="659"/>
      <c r="L14" s="659"/>
      <c r="M14" s="668">
        <v>0</v>
      </c>
      <c r="N14" s="667">
        <v>0</v>
      </c>
      <c r="O14" s="659"/>
      <c r="P14" s="668">
        <v>0</v>
      </c>
      <c r="Q14" s="657">
        <v>177284</v>
      </c>
      <c r="R14" s="670">
        <f t="shared" si="0"/>
        <v>898634</v>
      </c>
      <c r="S14" s="11"/>
    </row>
    <row r="15" spans="1:19" ht="12.75" customHeight="1">
      <c r="A15" s="153" t="s">
        <v>275</v>
      </c>
      <c r="B15" s="636" t="s">
        <v>534</v>
      </c>
      <c r="C15" s="648">
        <v>2200</v>
      </c>
      <c r="D15" s="665">
        <v>0</v>
      </c>
      <c r="E15" s="666">
        <v>44</v>
      </c>
      <c r="F15" s="666">
        <v>20</v>
      </c>
      <c r="G15" s="656">
        <v>747453</v>
      </c>
      <c r="H15" s="647">
        <v>2044</v>
      </c>
      <c r="I15" s="646">
        <v>3325</v>
      </c>
      <c r="J15" s="646">
        <f>SUM(J9:J14)</f>
        <v>261</v>
      </c>
      <c r="K15" s="646">
        <v>419</v>
      </c>
      <c r="L15" s="646">
        <f>SUM(L11:L14)</f>
        <v>0</v>
      </c>
      <c r="M15" s="665">
        <f>SUM(M9:M14)</f>
        <v>2861</v>
      </c>
      <c r="N15" s="648">
        <v>32652</v>
      </c>
      <c r="O15" s="646">
        <v>0</v>
      </c>
      <c r="P15" s="665">
        <f>SUM(P9:P14)</f>
        <v>6497</v>
      </c>
      <c r="Q15" s="656">
        <v>177284</v>
      </c>
      <c r="R15" s="647">
        <f t="shared" si="0"/>
        <v>975060</v>
      </c>
      <c r="S15" s="11"/>
    </row>
    <row r="16" spans="1:18" ht="12.75" customHeight="1">
      <c r="A16" s="146" t="s">
        <v>276</v>
      </c>
      <c r="B16" s="637" t="s">
        <v>535</v>
      </c>
      <c r="C16" s="667">
        <v>0</v>
      </c>
      <c r="D16" s="668">
        <v>0</v>
      </c>
      <c r="E16" s="669"/>
      <c r="F16" s="669"/>
      <c r="G16" s="657">
        <v>610</v>
      </c>
      <c r="H16" s="658">
        <v>0</v>
      </c>
      <c r="I16" s="659">
        <v>0</v>
      </c>
      <c r="J16" s="659">
        <v>0</v>
      </c>
      <c r="K16" s="659"/>
      <c r="L16" s="659"/>
      <c r="M16" s="668">
        <v>0</v>
      </c>
      <c r="N16" s="667">
        <v>0</v>
      </c>
      <c r="O16" s="659"/>
      <c r="P16" s="668">
        <v>0</v>
      </c>
      <c r="Q16" s="657">
        <v>0</v>
      </c>
      <c r="R16" s="670">
        <f t="shared" si="0"/>
        <v>610</v>
      </c>
    </row>
    <row r="17" spans="1:19" ht="12.75" customHeight="1">
      <c r="A17" s="145" t="s">
        <v>277</v>
      </c>
      <c r="B17" s="637" t="s">
        <v>536</v>
      </c>
      <c r="C17" s="667"/>
      <c r="D17" s="668">
        <v>0</v>
      </c>
      <c r="E17" s="669"/>
      <c r="F17" s="669"/>
      <c r="G17" s="657">
        <v>0</v>
      </c>
      <c r="H17" s="658">
        <v>0</v>
      </c>
      <c r="I17" s="659">
        <v>0</v>
      </c>
      <c r="J17" s="659">
        <v>0</v>
      </c>
      <c r="K17" s="659"/>
      <c r="L17" s="659"/>
      <c r="M17" s="668">
        <v>0</v>
      </c>
      <c r="N17" s="667">
        <v>0</v>
      </c>
      <c r="O17" s="659"/>
      <c r="P17" s="668">
        <v>0</v>
      </c>
      <c r="Q17" s="657">
        <v>0</v>
      </c>
      <c r="R17" s="670">
        <f t="shared" si="0"/>
        <v>0</v>
      </c>
      <c r="S17" s="11"/>
    </row>
    <row r="18" spans="1:18" ht="12.75" customHeight="1">
      <c r="A18" s="146" t="s">
        <v>321</v>
      </c>
      <c r="B18" s="637" t="s">
        <v>537</v>
      </c>
      <c r="C18" s="667">
        <v>0</v>
      </c>
      <c r="D18" s="668">
        <v>0</v>
      </c>
      <c r="E18" s="669"/>
      <c r="F18" s="669"/>
      <c r="G18" s="657">
        <v>0</v>
      </c>
      <c r="H18" s="658">
        <v>0</v>
      </c>
      <c r="I18" s="659">
        <v>0</v>
      </c>
      <c r="J18" s="659">
        <v>0</v>
      </c>
      <c r="K18" s="659"/>
      <c r="L18" s="659"/>
      <c r="M18" s="668">
        <v>0</v>
      </c>
      <c r="N18" s="667">
        <v>0</v>
      </c>
      <c r="O18" s="659"/>
      <c r="P18" s="668">
        <v>0</v>
      </c>
      <c r="Q18" s="657">
        <v>0</v>
      </c>
      <c r="R18" s="670">
        <f t="shared" si="0"/>
        <v>0</v>
      </c>
    </row>
    <row r="19" spans="1:19" ht="12.75" customHeight="1">
      <c r="A19" s="146" t="s">
        <v>278</v>
      </c>
      <c r="B19" s="637" t="s">
        <v>538</v>
      </c>
      <c r="C19" s="667">
        <v>0</v>
      </c>
      <c r="D19" s="668">
        <v>0</v>
      </c>
      <c r="E19" s="669"/>
      <c r="F19" s="669"/>
      <c r="G19" s="657">
        <v>0</v>
      </c>
      <c r="H19" s="658">
        <v>0</v>
      </c>
      <c r="I19" s="659">
        <v>0</v>
      </c>
      <c r="J19" s="659">
        <v>0</v>
      </c>
      <c r="K19" s="659"/>
      <c r="L19" s="659"/>
      <c r="M19" s="668">
        <v>0</v>
      </c>
      <c r="N19" s="667">
        <v>0</v>
      </c>
      <c r="O19" s="659"/>
      <c r="P19" s="668">
        <v>0</v>
      </c>
      <c r="Q19" s="657">
        <v>0</v>
      </c>
      <c r="R19" s="670">
        <f t="shared" si="0"/>
        <v>0</v>
      </c>
      <c r="S19" s="11"/>
    </row>
    <row r="20" spans="1:19" ht="12.75" customHeight="1">
      <c r="A20" s="237" t="s">
        <v>279</v>
      </c>
      <c r="B20" s="637" t="s">
        <v>539</v>
      </c>
      <c r="C20" s="667">
        <v>0</v>
      </c>
      <c r="D20" s="668">
        <v>0</v>
      </c>
      <c r="E20" s="669"/>
      <c r="F20" s="669"/>
      <c r="G20" s="657">
        <v>0</v>
      </c>
      <c r="H20" s="658">
        <v>5746</v>
      </c>
      <c r="I20" s="659">
        <v>0</v>
      </c>
      <c r="J20" s="659">
        <v>0</v>
      </c>
      <c r="K20" s="659"/>
      <c r="L20" s="659"/>
      <c r="M20" s="668">
        <v>0</v>
      </c>
      <c r="N20" s="667">
        <v>30348</v>
      </c>
      <c r="O20" s="659">
        <v>382</v>
      </c>
      <c r="P20" s="668">
        <v>0</v>
      </c>
      <c r="Q20" s="657"/>
      <c r="R20" s="670">
        <f t="shared" si="0"/>
        <v>36476</v>
      </c>
      <c r="S20" s="11"/>
    </row>
    <row r="21" spans="1:18" ht="13.5" customHeight="1">
      <c r="A21" s="153" t="s">
        <v>280</v>
      </c>
      <c r="B21" s="636" t="s">
        <v>540</v>
      </c>
      <c r="C21" s="648"/>
      <c r="D21" s="665">
        <v>0</v>
      </c>
      <c r="E21" s="666"/>
      <c r="F21" s="666"/>
      <c r="G21" s="656">
        <v>610</v>
      </c>
      <c r="H21" s="647">
        <v>5746</v>
      </c>
      <c r="I21" s="646">
        <v>0</v>
      </c>
      <c r="J21" s="646">
        <v>0</v>
      </c>
      <c r="K21" s="646"/>
      <c r="L21" s="646"/>
      <c r="M21" s="665">
        <v>0</v>
      </c>
      <c r="N21" s="648">
        <v>30348</v>
      </c>
      <c r="O21" s="646">
        <v>382</v>
      </c>
      <c r="P21" s="665">
        <v>0</v>
      </c>
      <c r="Q21" s="656"/>
      <c r="R21" s="670">
        <f t="shared" si="0"/>
        <v>37086</v>
      </c>
    </row>
    <row r="22" spans="1:18" ht="13.5" customHeight="1">
      <c r="A22" s="153" t="s">
        <v>282</v>
      </c>
      <c r="B22" s="636" t="s">
        <v>541</v>
      </c>
      <c r="C22" s="648">
        <v>68817</v>
      </c>
      <c r="D22" s="665">
        <v>417</v>
      </c>
      <c r="E22" s="666">
        <v>44</v>
      </c>
      <c r="F22" s="666">
        <v>20</v>
      </c>
      <c r="G22" s="656">
        <v>2891971</v>
      </c>
      <c r="H22" s="647">
        <v>172156</v>
      </c>
      <c r="I22" s="646">
        <v>7627</v>
      </c>
      <c r="J22" s="646">
        <v>3454</v>
      </c>
      <c r="K22" s="646">
        <v>419</v>
      </c>
      <c r="L22" s="646">
        <f>L8+L15-L21</f>
        <v>59845</v>
      </c>
      <c r="M22" s="665">
        <v>10205</v>
      </c>
      <c r="N22" s="648">
        <v>10013</v>
      </c>
      <c r="O22" s="646"/>
      <c r="P22" s="665">
        <f>P8+P15-P21</f>
        <v>4911339</v>
      </c>
      <c r="Q22" s="656">
        <v>1403625</v>
      </c>
      <c r="R22" s="647">
        <f t="shared" si="0"/>
        <v>9539952</v>
      </c>
    </row>
    <row r="23" spans="1:19" ht="12.75" customHeight="1">
      <c r="A23" s="145" t="s">
        <v>285</v>
      </c>
      <c r="B23" s="636" t="s">
        <v>542</v>
      </c>
      <c r="C23" s="648">
        <v>32605</v>
      </c>
      <c r="D23" s="665">
        <v>283</v>
      </c>
      <c r="E23" s="666">
        <v>0</v>
      </c>
      <c r="F23" s="666"/>
      <c r="G23" s="656">
        <v>263635</v>
      </c>
      <c r="H23" s="647">
        <v>125742</v>
      </c>
      <c r="I23" s="646">
        <v>4099</v>
      </c>
      <c r="J23" s="646">
        <v>2844</v>
      </c>
      <c r="K23" s="646"/>
      <c r="L23" s="646">
        <v>5378</v>
      </c>
      <c r="M23" s="665">
        <v>6139</v>
      </c>
      <c r="N23" s="648">
        <v>0</v>
      </c>
      <c r="O23" s="646"/>
      <c r="P23" s="665">
        <v>0</v>
      </c>
      <c r="Q23" s="656">
        <v>404392</v>
      </c>
      <c r="R23" s="647">
        <f t="shared" si="0"/>
        <v>845117</v>
      </c>
      <c r="S23" s="11"/>
    </row>
    <row r="24" spans="1:19" ht="12.75" customHeight="1">
      <c r="A24" s="146" t="s">
        <v>286</v>
      </c>
      <c r="B24" s="637" t="s">
        <v>543</v>
      </c>
      <c r="C24" s="667">
        <v>9170</v>
      </c>
      <c r="D24" s="668">
        <v>67</v>
      </c>
      <c r="E24" s="669">
        <v>4</v>
      </c>
      <c r="F24" s="669">
        <v>1</v>
      </c>
      <c r="G24" s="657">
        <v>111036</v>
      </c>
      <c r="H24" s="658">
        <v>10101</v>
      </c>
      <c r="I24" s="659">
        <v>2412</v>
      </c>
      <c r="J24" s="659">
        <v>483</v>
      </c>
      <c r="K24" s="659">
        <v>419</v>
      </c>
      <c r="L24" s="659">
        <v>11969</v>
      </c>
      <c r="M24" s="668">
        <v>2796</v>
      </c>
      <c r="N24" s="667">
        <v>0</v>
      </c>
      <c r="O24" s="659"/>
      <c r="P24" s="668">
        <v>0</v>
      </c>
      <c r="Q24" s="657">
        <v>45532</v>
      </c>
      <c r="R24" s="670">
        <f t="shared" si="0"/>
        <v>193990</v>
      </c>
      <c r="S24" s="11"/>
    </row>
    <row r="25" spans="1:19" ht="12.75" customHeight="1">
      <c r="A25" s="146" t="s">
        <v>287</v>
      </c>
      <c r="B25" s="637" t="s">
        <v>544</v>
      </c>
      <c r="C25" s="667">
        <v>0</v>
      </c>
      <c r="D25" s="668">
        <v>0</v>
      </c>
      <c r="E25" s="669"/>
      <c r="F25" s="669"/>
      <c r="G25" s="657">
        <v>0</v>
      </c>
      <c r="H25" s="658">
        <v>5746</v>
      </c>
      <c r="I25" s="659">
        <v>0</v>
      </c>
      <c r="J25" s="659">
        <v>0</v>
      </c>
      <c r="K25" s="659"/>
      <c r="L25" s="659"/>
      <c r="M25" s="668">
        <v>0</v>
      </c>
      <c r="N25" s="667">
        <v>0</v>
      </c>
      <c r="O25" s="659"/>
      <c r="P25" s="668">
        <v>0</v>
      </c>
      <c r="Q25" s="657">
        <v>28798</v>
      </c>
      <c r="R25" s="670">
        <f t="shared" si="0"/>
        <v>34544</v>
      </c>
      <c r="S25" s="11"/>
    </row>
    <row r="26" spans="1:18" ht="12.75" customHeight="1">
      <c r="A26" s="145" t="s">
        <v>288</v>
      </c>
      <c r="B26" s="636" t="s">
        <v>545</v>
      </c>
      <c r="C26" s="648">
        <v>41775</v>
      </c>
      <c r="D26" s="665">
        <v>350</v>
      </c>
      <c r="E26" s="666">
        <v>4</v>
      </c>
      <c r="F26" s="666">
        <v>1</v>
      </c>
      <c r="G26" s="656">
        <v>374671</v>
      </c>
      <c r="H26" s="647">
        <v>130096</v>
      </c>
      <c r="I26" s="646">
        <v>6511</v>
      </c>
      <c r="J26" s="646">
        <f>J23+J24-J25</f>
        <v>3327</v>
      </c>
      <c r="K26" s="646">
        <v>419</v>
      </c>
      <c r="L26" s="646">
        <v>17347</v>
      </c>
      <c r="M26" s="665">
        <v>8935</v>
      </c>
      <c r="N26" s="648">
        <v>0</v>
      </c>
      <c r="O26" s="646"/>
      <c r="P26" s="665">
        <v>0</v>
      </c>
      <c r="Q26" s="656">
        <v>421127</v>
      </c>
      <c r="R26" s="647">
        <f t="shared" si="0"/>
        <v>1004563</v>
      </c>
    </row>
    <row r="27" spans="1:18" ht="12.75" customHeight="1">
      <c r="A27" s="146" t="s">
        <v>289</v>
      </c>
      <c r="B27" s="636" t="s">
        <v>546</v>
      </c>
      <c r="C27" s="648">
        <v>0</v>
      </c>
      <c r="D27" s="665">
        <v>0</v>
      </c>
      <c r="E27" s="666"/>
      <c r="F27" s="666"/>
      <c r="G27" s="656">
        <v>0</v>
      </c>
      <c r="H27" s="647">
        <v>0</v>
      </c>
      <c r="I27" s="646">
        <v>0</v>
      </c>
      <c r="J27" s="646">
        <v>0</v>
      </c>
      <c r="K27" s="646"/>
      <c r="L27" s="646"/>
      <c r="M27" s="665">
        <v>0</v>
      </c>
      <c r="N27" s="648">
        <v>0</v>
      </c>
      <c r="O27" s="646"/>
      <c r="P27" s="665">
        <v>0</v>
      </c>
      <c r="Q27" s="656">
        <v>0</v>
      </c>
      <c r="R27" s="647">
        <f t="shared" si="0"/>
        <v>0</v>
      </c>
    </row>
    <row r="28" spans="1:18" ht="13.5" customHeight="1">
      <c r="A28" s="146" t="s">
        <v>290</v>
      </c>
      <c r="B28" s="637" t="s">
        <v>547</v>
      </c>
      <c r="C28" s="667">
        <v>0</v>
      </c>
      <c r="D28" s="668">
        <v>0</v>
      </c>
      <c r="E28" s="669"/>
      <c r="F28" s="669"/>
      <c r="G28" s="657">
        <v>0</v>
      </c>
      <c r="H28" s="658">
        <v>0</v>
      </c>
      <c r="I28" s="659">
        <v>0</v>
      </c>
      <c r="J28" s="659">
        <v>0</v>
      </c>
      <c r="K28" s="659"/>
      <c r="L28" s="659"/>
      <c r="M28" s="668">
        <v>0</v>
      </c>
      <c r="N28" s="667">
        <v>0</v>
      </c>
      <c r="O28" s="659"/>
      <c r="P28" s="668">
        <v>0</v>
      </c>
      <c r="Q28" s="657">
        <v>0</v>
      </c>
      <c r="R28" s="670">
        <f t="shared" si="0"/>
        <v>0</v>
      </c>
    </row>
    <row r="29" spans="1:18" ht="12.75" customHeight="1">
      <c r="A29" s="145" t="s">
        <v>291</v>
      </c>
      <c r="B29" s="637" t="s">
        <v>548</v>
      </c>
      <c r="C29" s="667">
        <v>0</v>
      </c>
      <c r="D29" s="668">
        <v>0</v>
      </c>
      <c r="E29" s="669"/>
      <c r="F29" s="669"/>
      <c r="G29" s="657">
        <v>0</v>
      </c>
      <c r="H29" s="658">
        <v>0</v>
      </c>
      <c r="I29" s="659">
        <v>0</v>
      </c>
      <c r="J29" s="659">
        <v>0</v>
      </c>
      <c r="K29" s="659"/>
      <c r="L29" s="659"/>
      <c r="M29" s="668">
        <v>0</v>
      </c>
      <c r="N29" s="667">
        <v>0</v>
      </c>
      <c r="O29" s="659"/>
      <c r="P29" s="668">
        <v>0</v>
      </c>
      <c r="Q29" s="657">
        <v>0</v>
      </c>
      <c r="R29" s="670">
        <f t="shared" si="0"/>
        <v>0</v>
      </c>
    </row>
    <row r="30" spans="1:19" ht="12.75" customHeight="1">
      <c r="A30" s="146" t="s">
        <v>292</v>
      </c>
      <c r="B30" s="637" t="s">
        <v>549</v>
      </c>
      <c r="C30" s="667">
        <v>0</v>
      </c>
      <c r="D30" s="668">
        <v>0</v>
      </c>
      <c r="E30" s="669"/>
      <c r="F30" s="669"/>
      <c r="G30" s="657">
        <v>0</v>
      </c>
      <c r="H30" s="658">
        <v>0</v>
      </c>
      <c r="I30" s="659">
        <v>0</v>
      </c>
      <c r="J30" s="659">
        <v>0</v>
      </c>
      <c r="K30" s="659"/>
      <c r="L30" s="659"/>
      <c r="M30" s="668">
        <v>0</v>
      </c>
      <c r="N30" s="667">
        <v>0</v>
      </c>
      <c r="O30" s="659"/>
      <c r="P30" s="668">
        <v>0</v>
      </c>
      <c r="Q30" s="657">
        <v>0</v>
      </c>
      <c r="R30" s="670">
        <f t="shared" si="0"/>
        <v>0</v>
      </c>
      <c r="S30" s="11"/>
    </row>
    <row r="31" spans="1:18" ht="13.5" customHeight="1">
      <c r="A31" s="153" t="s">
        <v>294</v>
      </c>
      <c r="B31" s="636" t="s">
        <v>550</v>
      </c>
      <c r="C31" s="648">
        <v>41775</v>
      </c>
      <c r="D31" s="665">
        <v>350</v>
      </c>
      <c r="E31" s="666">
        <v>4</v>
      </c>
      <c r="F31" s="666">
        <v>1</v>
      </c>
      <c r="G31" s="656">
        <v>374671</v>
      </c>
      <c r="H31" s="647">
        <v>130096</v>
      </c>
      <c r="I31" s="646">
        <v>6511</v>
      </c>
      <c r="J31" s="646">
        <f>J26+J30</f>
        <v>3327</v>
      </c>
      <c r="K31" s="646">
        <v>419</v>
      </c>
      <c r="L31" s="646">
        <f>L26+L30</f>
        <v>17347</v>
      </c>
      <c r="M31" s="665">
        <v>8935</v>
      </c>
      <c r="N31" s="648">
        <v>0</v>
      </c>
      <c r="O31" s="646"/>
      <c r="P31" s="665">
        <v>0</v>
      </c>
      <c r="Q31" s="656">
        <v>421127</v>
      </c>
      <c r="R31" s="647">
        <f t="shared" si="0"/>
        <v>1004563</v>
      </c>
    </row>
    <row r="32" spans="1:18" ht="12.75" customHeight="1">
      <c r="A32" s="145" t="s">
        <v>340</v>
      </c>
      <c r="B32" s="636" t="s">
        <v>551</v>
      </c>
      <c r="C32" s="648">
        <v>27042</v>
      </c>
      <c r="D32" s="665">
        <v>67</v>
      </c>
      <c r="E32" s="666">
        <v>40</v>
      </c>
      <c r="F32" s="666">
        <v>19</v>
      </c>
      <c r="G32" s="656">
        <v>2517300</v>
      </c>
      <c r="H32" s="647">
        <v>42060</v>
      </c>
      <c r="I32" s="646">
        <v>1116</v>
      </c>
      <c r="J32" s="646">
        <v>128</v>
      </c>
      <c r="K32" s="646">
        <v>0</v>
      </c>
      <c r="L32" s="646">
        <f>L22-L31</f>
        <v>42498</v>
      </c>
      <c r="M32" s="665">
        <v>1270</v>
      </c>
      <c r="N32" s="648">
        <v>10013</v>
      </c>
      <c r="O32" s="646">
        <v>0</v>
      </c>
      <c r="P32" s="665">
        <f>P22-P31</f>
        <v>4911339</v>
      </c>
      <c r="Q32" s="656">
        <v>982498</v>
      </c>
      <c r="R32" s="647">
        <f t="shared" si="0"/>
        <v>8535390</v>
      </c>
    </row>
    <row r="33" spans="1:18" ht="13.5" customHeight="1">
      <c r="A33" s="146" t="s">
        <v>341</v>
      </c>
      <c r="B33" s="637" t="s">
        <v>552</v>
      </c>
      <c r="C33" s="667">
        <v>12019</v>
      </c>
      <c r="D33" s="668">
        <v>0</v>
      </c>
      <c r="E33" s="669"/>
      <c r="F33" s="669"/>
      <c r="G33" s="657">
        <v>2278</v>
      </c>
      <c r="H33" s="658">
        <v>102493</v>
      </c>
      <c r="I33" s="659">
        <v>5948</v>
      </c>
      <c r="J33" s="659">
        <v>2672</v>
      </c>
      <c r="K33" s="659">
        <v>419</v>
      </c>
      <c r="L33" s="659"/>
      <c r="M33" s="668">
        <v>8090</v>
      </c>
      <c r="N33" s="667">
        <v>0</v>
      </c>
      <c r="O33" s="659"/>
      <c r="P33" s="668">
        <v>0</v>
      </c>
      <c r="Q33" s="657">
        <v>0</v>
      </c>
      <c r="R33" s="670">
        <f t="shared" si="0"/>
        <v>133919</v>
      </c>
    </row>
    <row r="34" spans="1:18" ht="12.75" customHeight="1">
      <c r="A34" s="69"/>
      <c r="B34" s="69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268"/>
      <c r="O34" s="268"/>
      <c r="P34" s="268"/>
      <c r="Q34" s="268"/>
      <c r="R34" s="268"/>
    </row>
    <row r="35" spans="1:18" ht="12.75" customHeight="1">
      <c r="A35" s="69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268"/>
      <c r="O35" s="268"/>
      <c r="P35" s="268"/>
      <c r="Q35" s="268"/>
      <c r="R35" s="268"/>
    </row>
    <row r="36" spans="1:18" ht="12.75" customHeight="1">
      <c r="A36" s="69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18" ht="12.75" customHeight="1">
      <c r="A37" s="69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8" ht="12.75" customHeight="1">
      <c r="A38" s="69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ht="12.75" customHeight="1">
      <c r="A39" s="69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246"/>
      <c r="O39" s="246"/>
      <c r="P39" s="246"/>
      <c r="Q39" s="246"/>
      <c r="R39" s="246"/>
    </row>
    <row r="40" spans="1:18" ht="12.75" customHeight="1">
      <c r="A40" s="69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246"/>
      <c r="O40" s="246"/>
      <c r="P40" s="246"/>
      <c r="Q40" s="246"/>
      <c r="R40" s="246"/>
    </row>
    <row r="41" spans="1:18" ht="12.75" customHeight="1">
      <c r="A41" s="69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246"/>
      <c r="O41" s="246"/>
      <c r="P41" s="246"/>
      <c r="Q41" s="246"/>
      <c r="R41" s="246"/>
    </row>
    <row r="42" spans="14:18" ht="12.75" customHeight="1">
      <c r="N42" s="246"/>
      <c r="O42" s="246"/>
      <c r="P42" s="246"/>
      <c r="Q42" s="246"/>
      <c r="R42" s="246"/>
    </row>
    <row r="43" spans="14:18" ht="13.5" customHeight="1">
      <c r="N43" s="246"/>
      <c r="O43" s="246"/>
      <c r="P43" s="246"/>
      <c r="Q43" s="246"/>
      <c r="R43" s="246"/>
    </row>
    <row r="44" spans="14:18" ht="12.75" customHeight="1">
      <c r="N44" s="246"/>
      <c r="O44" s="246"/>
      <c r="P44" s="246"/>
      <c r="Q44" s="246"/>
      <c r="R44" s="246"/>
    </row>
    <row r="45" spans="14:18" ht="12.75" customHeight="1">
      <c r="N45" s="246"/>
      <c r="O45" s="246"/>
      <c r="P45" s="246"/>
      <c r="Q45" s="246"/>
      <c r="R45" s="246"/>
    </row>
    <row r="46" spans="14:18" ht="12.75" customHeight="1">
      <c r="N46" s="246"/>
      <c r="O46" s="246"/>
      <c r="P46" s="246"/>
      <c r="Q46" s="246"/>
      <c r="R46" s="246"/>
    </row>
    <row r="47" spans="14:18" ht="12.75" customHeight="1">
      <c r="N47" s="246"/>
      <c r="O47" s="246"/>
      <c r="P47" s="246"/>
      <c r="Q47" s="246"/>
      <c r="R47" s="246"/>
    </row>
  </sheetData>
  <sheetProtection selectLockedCells="1" selectUnlockedCells="1"/>
  <mergeCells count="7">
    <mergeCell ref="H6:M6"/>
    <mergeCell ref="N6:P6"/>
    <mergeCell ref="N1:R1"/>
    <mergeCell ref="A3:R3"/>
    <mergeCell ref="A4:R4"/>
    <mergeCell ref="C6:F6"/>
    <mergeCell ref="Q5:R5"/>
  </mergeCells>
  <printOptions horizontalCentered="1"/>
  <pageMargins left="0.15748031496062992" right="0.15748031496062992" top="0.5905511811023623" bottom="0.1968503937007874" header="0" footer="0"/>
  <pageSetup horizontalDpi="600" verticalDpi="600" orientation="landscape" paperSize="8" scale="90" r:id="rId1"/>
  <ignoredErrors>
    <ignoredError sqref="J15 P15 M15" formulaRange="1"/>
    <ignoredError sqref="L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4.421875" style="0" customWidth="1"/>
    <col min="2" max="2" width="46.28125" style="0" customWidth="1"/>
    <col min="3" max="3" width="10.00390625" style="246" bestFit="1" customWidth="1"/>
    <col min="4" max="4" width="14.7109375" style="246" customWidth="1"/>
    <col min="5" max="6" width="9.140625" style="246" customWidth="1"/>
    <col min="7" max="7" width="10.140625" style="246" customWidth="1"/>
    <col min="8" max="8" width="13.7109375" style="0" customWidth="1"/>
    <col min="9" max="9" width="12.57421875" style="0" customWidth="1"/>
    <col min="10" max="10" width="11.140625" style="0" customWidth="1"/>
  </cols>
  <sheetData>
    <row r="1" spans="1:10" ht="12.75">
      <c r="A1" s="950" t="s">
        <v>872</v>
      </c>
      <c r="B1" s="950"/>
      <c r="C1" s="950"/>
      <c r="D1" s="950"/>
      <c r="E1" s="950"/>
      <c r="F1" s="950"/>
      <c r="G1" s="950"/>
      <c r="H1" s="947"/>
      <c r="I1" s="947"/>
      <c r="J1" s="947"/>
    </row>
    <row r="3" spans="1:10" ht="15.75">
      <c r="A3" s="1104" t="s">
        <v>652</v>
      </c>
      <c r="B3" s="1104"/>
      <c r="C3" s="1104"/>
      <c r="D3" s="1104"/>
      <c r="E3" s="947"/>
      <c r="F3" s="947"/>
      <c r="G3" s="947"/>
      <c r="H3" s="947"/>
      <c r="I3" s="947"/>
      <c r="J3" s="947"/>
    </row>
    <row r="4" spans="1:7" ht="15.75">
      <c r="A4" s="147"/>
      <c r="B4" s="147"/>
      <c r="C4" s="652"/>
      <c r="D4" s="652"/>
      <c r="E4" s="651"/>
      <c r="F4" s="651"/>
      <c r="G4" s="651"/>
    </row>
    <row r="5" spans="5:10" ht="12.75">
      <c r="E5" s="101"/>
      <c r="F5" s="101"/>
      <c r="G5" s="654"/>
      <c r="H5" s="68"/>
      <c r="I5" s="1103" t="s">
        <v>862</v>
      </c>
      <c r="J5" s="1103"/>
    </row>
    <row r="6" spans="1:10" s="148" customFormat="1" ht="38.25">
      <c r="A6" s="149"/>
      <c r="B6" s="157" t="s">
        <v>248</v>
      </c>
      <c r="C6" s="157" t="s">
        <v>224</v>
      </c>
      <c r="D6" s="653" t="s">
        <v>424</v>
      </c>
      <c r="E6" s="305" t="s">
        <v>366</v>
      </c>
      <c r="F6" s="649" t="s">
        <v>568</v>
      </c>
      <c r="G6" s="305" t="s">
        <v>381</v>
      </c>
      <c r="H6" s="243" t="s">
        <v>250</v>
      </c>
      <c r="I6" s="144" t="s">
        <v>425</v>
      </c>
      <c r="J6" s="150" t="s">
        <v>225</v>
      </c>
    </row>
    <row r="7" spans="1:10" s="148" customFormat="1" ht="12.75">
      <c r="A7" s="149"/>
      <c r="B7" s="157"/>
      <c r="C7" s="157"/>
      <c r="D7" s="653"/>
      <c r="E7" s="305"/>
      <c r="F7" s="305"/>
      <c r="G7" s="305"/>
      <c r="H7" s="244"/>
      <c r="I7" s="144"/>
      <c r="J7" s="150"/>
    </row>
    <row r="8" spans="1:10" ht="15.75" customHeight="1">
      <c r="A8" s="146" t="s">
        <v>266</v>
      </c>
      <c r="B8" s="141" t="s">
        <v>210</v>
      </c>
      <c r="C8" s="241">
        <v>169927</v>
      </c>
      <c r="D8" s="241">
        <v>0</v>
      </c>
      <c r="E8" s="241">
        <v>0</v>
      </c>
      <c r="F8" s="241">
        <v>0</v>
      </c>
      <c r="G8" s="241">
        <v>0</v>
      </c>
      <c r="H8" s="241"/>
      <c r="I8" s="151">
        <v>0</v>
      </c>
      <c r="J8" s="152">
        <f>SUM(C8:I8)</f>
        <v>169927</v>
      </c>
    </row>
    <row r="9" spans="1:10" ht="25.5">
      <c r="A9" s="146" t="s">
        <v>269</v>
      </c>
      <c r="B9" s="141" t="s">
        <v>211</v>
      </c>
      <c r="C9" s="241">
        <v>20978</v>
      </c>
      <c r="D9" s="241">
        <v>16631</v>
      </c>
      <c r="E9" s="241">
        <v>11724</v>
      </c>
      <c r="F9" s="241">
        <v>689</v>
      </c>
      <c r="G9" s="241">
        <v>12040</v>
      </c>
      <c r="H9" s="241"/>
      <c r="I9" s="151">
        <v>120</v>
      </c>
      <c r="J9" s="152">
        <f aca="true" t="shared" si="0" ref="J9:J48">SUM(C9:I9)</f>
        <v>62182</v>
      </c>
    </row>
    <row r="10" spans="1:10" ht="25.5">
      <c r="A10" s="146" t="s">
        <v>270</v>
      </c>
      <c r="B10" s="141" t="s">
        <v>212</v>
      </c>
      <c r="C10" s="241">
        <v>0</v>
      </c>
      <c r="D10" s="241">
        <v>0</v>
      </c>
      <c r="E10" s="241">
        <v>0</v>
      </c>
      <c r="F10" s="241"/>
      <c r="G10" s="241">
        <v>0</v>
      </c>
      <c r="H10" s="241"/>
      <c r="I10" s="151">
        <v>0</v>
      </c>
      <c r="J10" s="152">
        <f t="shared" si="0"/>
        <v>0</v>
      </c>
    </row>
    <row r="11" spans="1:10" s="148" customFormat="1" ht="25.5">
      <c r="A11" s="153" t="s">
        <v>271</v>
      </c>
      <c r="B11" s="154" t="s">
        <v>721</v>
      </c>
      <c r="C11" s="245">
        <f>C8+C9</f>
        <v>190905</v>
      </c>
      <c r="D11" s="245">
        <f aca="true" t="shared" si="1" ref="D11:I11">D8+D9+D10</f>
        <v>16631</v>
      </c>
      <c r="E11" s="245">
        <f t="shared" si="1"/>
        <v>11724</v>
      </c>
      <c r="F11" s="245">
        <f t="shared" si="1"/>
        <v>689</v>
      </c>
      <c r="G11" s="245">
        <f t="shared" si="1"/>
        <v>12040</v>
      </c>
      <c r="H11" s="245">
        <f t="shared" si="1"/>
        <v>0</v>
      </c>
      <c r="I11" s="245">
        <f t="shared" si="1"/>
        <v>120</v>
      </c>
      <c r="J11" s="156">
        <f t="shared" si="0"/>
        <v>232109</v>
      </c>
    </row>
    <row r="12" spans="1:10" ht="12.75">
      <c r="A12" s="146" t="s">
        <v>272</v>
      </c>
      <c r="B12" s="141" t="s">
        <v>213</v>
      </c>
      <c r="C12" s="241">
        <v>0</v>
      </c>
      <c r="D12" s="241">
        <v>0</v>
      </c>
      <c r="E12" s="241">
        <v>0</v>
      </c>
      <c r="F12" s="241"/>
      <c r="G12" s="241">
        <v>0</v>
      </c>
      <c r="H12" s="241"/>
      <c r="I12" s="151">
        <v>0</v>
      </c>
      <c r="J12" s="152">
        <f t="shared" si="0"/>
        <v>0</v>
      </c>
    </row>
    <row r="13" spans="1:10" ht="12.75">
      <c r="A13" s="146" t="s">
        <v>273</v>
      </c>
      <c r="B13" s="141" t="s">
        <v>214</v>
      </c>
      <c r="C13" s="241">
        <v>0</v>
      </c>
      <c r="D13" s="241">
        <v>0</v>
      </c>
      <c r="E13" s="241">
        <v>0</v>
      </c>
      <c r="F13" s="241"/>
      <c r="G13" s="241">
        <v>0</v>
      </c>
      <c r="H13" s="241"/>
      <c r="I13" s="151">
        <v>0</v>
      </c>
      <c r="J13" s="152">
        <f t="shared" si="0"/>
        <v>0</v>
      </c>
    </row>
    <row r="14" spans="1:10" s="148" customFormat="1" ht="25.5">
      <c r="A14" s="153" t="s">
        <v>274</v>
      </c>
      <c r="B14" s="154" t="s">
        <v>215</v>
      </c>
      <c r="C14" s="245">
        <v>0</v>
      </c>
      <c r="D14" s="245">
        <v>0</v>
      </c>
      <c r="E14" s="245">
        <v>0</v>
      </c>
      <c r="F14" s="245"/>
      <c r="G14" s="245">
        <v>0</v>
      </c>
      <c r="H14" s="245"/>
      <c r="I14" s="155">
        <v>0</v>
      </c>
      <c r="J14" s="156">
        <f t="shared" si="0"/>
        <v>0</v>
      </c>
    </row>
    <row r="15" spans="1:10" ht="25.5">
      <c r="A15" s="146" t="s">
        <v>275</v>
      </c>
      <c r="B15" s="141" t="s">
        <v>216</v>
      </c>
      <c r="C15" s="241">
        <v>450399</v>
      </c>
      <c r="D15" s="241">
        <v>161185</v>
      </c>
      <c r="E15" s="241">
        <v>103234</v>
      </c>
      <c r="F15" s="241">
        <v>49819</v>
      </c>
      <c r="G15" s="241">
        <v>51190</v>
      </c>
      <c r="H15" s="241"/>
      <c r="I15" s="151">
        <v>0</v>
      </c>
      <c r="J15" s="152">
        <f t="shared" si="0"/>
        <v>815827</v>
      </c>
    </row>
    <row r="16" spans="1:10" ht="25.5">
      <c r="A16" s="146" t="s">
        <v>276</v>
      </c>
      <c r="B16" s="141" t="s">
        <v>217</v>
      </c>
      <c r="C16" s="241">
        <v>46158</v>
      </c>
      <c r="D16" s="241">
        <v>3689</v>
      </c>
      <c r="E16" s="241">
        <v>11020</v>
      </c>
      <c r="F16" s="241"/>
      <c r="G16" s="241">
        <v>41691</v>
      </c>
      <c r="H16" s="241">
        <v>311</v>
      </c>
      <c r="I16" s="151">
        <v>2615</v>
      </c>
      <c r="J16" s="152">
        <f t="shared" si="0"/>
        <v>105484</v>
      </c>
    </row>
    <row r="17" spans="1:10" ht="25.5">
      <c r="A17" s="146" t="s">
        <v>277</v>
      </c>
      <c r="B17" s="141" t="s">
        <v>722</v>
      </c>
      <c r="C17" s="241">
        <v>913902</v>
      </c>
      <c r="D17" s="241">
        <v>6503</v>
      </c>
      <c r="E17" s="241">
        <v>30</v>
      </c>
      <c r="F17" s="241">
        <v>0</v>
      </c>
      <c r="G17" s="241">
        <v>11615</v>
      </c>
      <c r="H17" s="241"/>
      <c r="I17" s="151">
        <v>8</v>
      </c>
      <c r="J17" s="152">
        <f t="shared" si="0"/>
        <v>932058</v>
      </c>
    </row>
    <row r="18" spans="1:10" s="148" customFormat="1" ht="25.5">
      <c r="A18" s="153" t="s">
        <v>321</v>
      </c>
      <c r="B18" s="154" t="s">
        <v>723</v>
      </c>
      <c r="C18" s="245">
        <f aca="true" t="shared" si="2" ref="C18:I18">C15+C16+C17</f>
        <v>1410459</v>
      </c>
      <c r="D18" s="245">
        <f t="shared" si="2"/>
        <v>171377</v>
      </c>
      <c r="E18" s="245">
        <f t="shared" si="2"/>
        <v>114284</v>
      </c>
      <c r="F18" s="245">
        <f t="shared" si="2"/>
        <v>49819</v>
      </c>
      <c r="G18" s="245">
        <f t="shared" si="2"/>
        <v>104496</v>
      </c>
      <c r="H18" s="245">
        <f t="shared" si="2"/>
        <v>311</v>
      </c>
      <c r="I18" s="245">
        <f t="shared" si="2"/>
        <v>2623</v>
      </c>
      <c r="J18" s="156">
        <f t="shared" si="0"/>
        <v>1853369</v>
      </c>
    </row>
    <row r="19" spans="1:10" ht="12.75">
      <c r="A19" s="146" t="s">
        <v>278</v>
      </c>
      <c r="B19" s="141" t="s">
        <v>724</v>
      </c>
      <c r="C19" s="241">
        <v>1250</v>
      </c>
      <c r="D19" s="241">
        <v>4475</v>
      </c>
      <c r="E19" s="241">
        <v>5518</v>
      </c>
      <c r="F19" s="241">
        <v>1577</v>
      </c>
      <c r="G19" s="241">
        <v>19540</v>
      </c>
      <c r="H19" s="241"/>
      <c r="I19" s="151">
        <v>0</v>
      </c>
      <c r="J19" s="152">
        <f t="shared" si="0"/>
        <v>32360</v>
      </c>
    </row>
    <row r="20" spans="1:10" ht="12.75">
      <c r="A20" s="146" t="s">
        <v>279</v>
      </c>
      <c r="B20" s="141" t="s">
        <v>725</v>
      </c>
      <c r="C20" s="241">
        <v>107773</v>
      </c>
      <c r="D20" s="241">
        <v>24759</v>
      </c>
      <c r="E20" s="241">
        <v>17256</v>
      </c>
      <c r="F20" s="241">
        <v>12991</v>
      </c>
      <c r="G20" s="241">
        <v>15525</v>
      </c>
      <c r="H20" s="241">
        <v>328</v>
      </c>
      <c r="I20" s="151">
        <v>2058</v>
      </c>
      <c r="J20" s="152">
        <f t="shared" si="0"/>
        <v>180690</v>
      </c>
    </row>
    <row r="21" spans="1:10" ht="12.75">
      <c r="A21" s="146" t="s">
        <v>280</v>
      </c>
      <c r="B21" s="141" t="s">
        <v>726</v>
      </c>
      <c r="C21" s="241">
        <v>0</v>
      </c>
      <c r="D21" s="241">
        <v>0</v>
      </c>
      <c r="E21" s="241">
        <v>0</v>
      </c>
      <c r="F21" s="241"/>
      <c r="G21" s="241">
        <v>0</v>
      </c>
      <c r="H21" s="241"/>
      <c r="I21" s="151">
        <v>0</v>
      </c>
      <c r="J21" s="152">
        <f t="shared" si="0"/>
        <v>0</v>
      </c>
    </row>
    <row r="22" spans="1:10" ht="12.75">
      <c r="A22" s="146" t="s">
        <v>282</v>
      </c>
      <c r="B22" s="141" t="s">
        <v>727</v>
      </c>
      <c r="C22" s="241">
        <v>927</v>
      </c>
      <c r="D22" s="241">
        <v>4446</v>
      </c>
      <c r="E22" s="241">
        <v>0</v>
      </c>
      <c r="F22" s="241"/>
      <c r="G22" s="241">
        <v>0</v>
      </c>
      <c r="H22" s="241"/>
      <c r="I22" s="151">
        <v>0</v>
      </c>
      <c r="J22" s="152">
        <f t="shared" si="0"/>
        <v>5373</v>
      </c>
    </row>
    <row r="23" spans="1:10" s="148" customFormat="1" ht="12.75">
      <c r="A23" s="153" t="s">
        <v>285</v>
      </c>
      <c r="B23" s="154" t="s">
        <v>728</v>
      </c>
      <c r="C23" s="245">
        <f>C19+C20+C21+C22</f>
        <v>109950</v>
      </c>
      <c r="D23" s="245">
        <f>D19+D20+D21+D22</f>
        <v>33680</v>
      </c>
      <c r="E23" s="245">
        <f>E19+E20+E21+E22</f>
        <v>22774</v>
      </c>
      <c r="F23" s="245">
        <f>F19+F20+F21+F22</f>
        <v>14568</v>
      </c>
      <c r="G23" s="245">
        <f>G19+G20+G21+G22</f>
        <v>35065</v>
      </c>
      <c r="H23" s="245">
        <f>SUM(H19:H22)</f>
        <v>328</v>
      </c>
      <c r="I23" s="245">
        <f>SUM(I19:I22)</f>
        <v>2058</v>
      </c>
      <c r="J23" s="156">
        <f t="shared" si="0"/>
        <v>218423</v>
      </c>
    </row>
    <row r="24" spans="1:10" ht="12.75">
      <c r="A24" s="146" t="s">
        <v>286</v>
      </c>
      <c r="B24" s="141" t="s">
        <v>729</v>
      </c>
      <c r="C24" s="241">
        <v>12835</v>
      </c>
      <c r="D24" s="241">
        <v>98521</v>
      </c>
      <c r="E24" s="241">
        <v>74383</v>
      </c>
      <c r="F24" s="241">
        <v>32254</v>
      </c>
      <c r="G24" s="241">
        <v>59184</v>
      </c>
      <c r="H24" s="241"/>
      <c r="I24" s="151">
        <v>0</v>
      </c>
      <c r="J24" s="152">
        <f t="shared" si="0"/>
        <v>277177</v>
      </c>
    </row>
    <row r="25" spans="1:10" ht="12.75">
      <c r="A25" s="146" t="s">
        <v>287</v>
      </c>
      <c r="B25" s="141" t="s">
        <v>730</v>
      </c>
      <c r="C25" s="241">
        <v>10868</v>
      </c>
      <c r="D25" s="241">
        <v>14045</v>
      </c>
      <c r="E25" s="241">
        <v>7458</v>
      </c>
      <c r="F25" s="241">
        <v>604</v>
      </c>
      <c r="G25" s="241">
        <v>3931</v>
      </c>
      <c r="H25" s="241"/>
      <c r="I25" s="151">
        <v>0</v>
      </c>
      <c r="J25" s="152">
        <f t="shared" si="0"/>
        <v>36906</v>
      </c>
    </row>
    <row r="26" spans="1:10" ht="12.75">
      <c r="A26" s="146" t="s">
        <v>288</v>
      </c>
      <c r="B26" s="141" t="s">
        <v>731</v>
      </c>
      <c r="C26" s="241">
        <v>5086</v>
      </c>
      <c r="D26" s="241">
        <v>30589</v>
      </c>
      <c r="E26" s="241">
        <v>20861</v>
      </c>
      <c r="F26" s="241">
        <v>8822</v>
      </c>
      <c r="G26" s="241">
        <v>12676</v>
      </c>
      <c r="H26" s="241"/>
      <c r="I26" s="151">
        <v>0</v>
      </c>
      <c r="J26" s="152">
        <f t="shared" si="0"/>
        <v>78034</v>
      </c>
    </row>
    <row r="27" spans="1:10" s="148" customFormat="1" ht="12.75">
      <c r="A27" s="153" t="s">
        <v>289</v>
      </c>
      <c r="B27" s="154" t="s">
        <v>732</v>
      </c>
      <c r="C27" s="245">
        <f aca="true" t="shared" si="3" ref="C27:I27">C24+C25+C26</f>
        <v>28789</v>
      </c>
      <c r="D27" s="245">
        <f t="shared" si="3"/>
        <v>143155</v>
      </c>
      <c r="E27" s="245">
        <f t="shared" si="3"/>
        <v>102702</v>
      </c>
      <c r="F27" s="245">
        <f t="shared" si="3"/>
        <v>41680</v>
      </c>
      <c r="G27" s="245">
        <f t="shared" si="3"/>
        <v>75791</v>
      </c>
      <c r="H27" s="245">
        <f t="shared" si="3"/>
        <v>0</v>
      </c>
      <c r="I27" s="245">
        <f t="shared" si="3"/>
        <v>0</v>
      </c>
      <c r="J27" s="156">
        <f t="shared" si="0"/>
        <v>392117</v>
      </c>
    </row>
    <row r="28" spans="1:10" s="148" customFormat="1" ht="12.75">
      <c r="A28" s="153" t="s">
        <v>290</v>
      </c>
      <c r="B28" s="154" t="s">
        <v>218</v>
      </c>
      <c r="C28" s="245">
        <v>147041</v>
      </c>
      <c r="D28" s="245">
        <v>2416</v>
      </c>
      <c r="E28" s="245">
        <v>483</v>
      </c>
      <c r="F28" s="245">
        <v>420</v>
      </c>
      <c r="G28" s="245">
        <v>2863</v>
      </c>
      <c r="H28" s="245"/>
      <c r="I28" s="155">
        <v>11969</v>
      </c>
      <c r="J28" s="156">
        <f t="shared" si="0"/>
        <v>165192</v>
      </c>
    </row>
    <row r="29" spans="1:10" s="148" customFormat="1" ht="12.75">
      <c r="A29" s="153" t="s">
        <v>291</v>
      </c>
      <c r="B29" s="154" t="s">
        <v>219</v>
      </c>
      <c r="C29" s="245">
        <v>473416</v>
      </c>
      <c r="D29" s="245">
        <v>8928</v>
      </c>
      <c r="E29" s="245">
        <v>3114</v>
      </c>
      <c r="F29" s="245">
        <v>1319</v>
      </c>
      <c r="G29" s="245">
        <v>5229</v>
      </c>
      <c r="H29" s="245">
        <v>0</v>
      </c>
      <c r="I29" s="532">
        <v>10</v>
      </c>
      <c r="J29" s="156">
        <f t="shared" si="0"/>
        <v>492016</v>
      </c>
    </row>
    <row r="30" spans="1:10" s="148" customFormat="1" ht="25.5">
      <c r="A30" s="153" t="s">
        <v>292</v>
      </c>
      <c r="B30" s="154" t="s">
        <v>733</v>
      </c>
      <c r="C30" s="245">
        <f aca="true" t="shared" si="4" ref="C30:I30">C11+C14+C18-C23-C27-C28-C29</f>
        <v>842168</v>
      </c>
      <c r="D30" s="245">
        <f t="shared" si="4"/>
        <v>-171</v>
      </c>
      <c r="E30" s="245">
        <f t="shared" si="4"/>
        <v>-3065</v>
      </c>
      <c r="F30" s="245">
        <f t="shared" si="4"/>
        <v>-7479</v>
      </c>
      <c r="G30" s="245">
        <f t="shared" si="4"/>
        <v>-2412</v>
      </c>
      <c r="H30" s="245">
        <f t="shared" si="4"/>
        <v>-17</v>
      </c>
      <c r="I30" s="245">
        <f t="shared" si="4"/>
        <v>-11294</v>
      </c>
      <c r="J30" s="156">
        <f t="shared" si="0"/>
        <v>817730</v>
      </c>
    </row>
    <row r="31" spans="1:10" ht="12.75">
      <c r="A31" s="146" t="s">
        <v>294</v>
      </c>
      <c r="B31" s="141" t="s">
        <v>734</v>
      </c>
      <c r="C31" s="241">
        <v>0</v>
      </c>
      <c r="D31" s="241">
        <v>0</v>
      </c>
      <c r="E31" s="241">
        <v>0</v>
      </c>
      <c r="F31" s="241"/>
      <c r="G31" s="241">
        <v>0</v>
      </c>
      <c r="H31" s="241"/>
      <c r="I31" s="151">
        <v>0</v>
      </c>
      <c r="J31" s="152">
        <f t="shared" si="0"/>
        <v>0</v>
      </c>
    </row>
    <row r="32" spans="1:10" ht="25.5">
      <c r="A32" s="146" t="s">
        <v>340</v>
      </c>
      <c r="B32" s="141" t="s">
        <v>747</v>
      </c>
      <c r="C32" s="241">
        <v>1597</v>
      </c>
      <c r="D32" s="241">
        <v>35</v>
      </c>
      <c r="E32" s="241">
        <v>28</v>
      </c>
      <c r="F32" s="241">
        <v>5</v>
      </c>
      <c r="G32" s="241">
        <v>101</v>
      </c>
      <c r="H32" s="241">
        <v>0</v>
      </c>
      <c r="I32" s="151">
        <v>0</v>
      </c>
      <c r="J32" s="152">
        <f t="shared" si="0"/>
        <v>1766</v>
      </c>
    </row>
    <row r="33" spans="1:10" ht="25.5">
      <c r="A33" s="146" t="s">
        <v>341</v>
      </c>
      <c r="B33" s="141" t="s">
        <v>735</v>
      </c>
      <c r="C33" s="241">
        <v>0</v>
      </c>
      <c r="D33" s="241">
        <v>0</v>
      </c>
      <c r="E33" s="241">
        <v>0</v>
      </c>
      <c r="F33" s="241"/>
      <c r="G33" s="241">
        <v>0</v>
      </c>
      <c r="H33" s="241"/>
      <c r="I33" s="151">
        <v>0</v>
      </c>
      <c r="J33" s="152">
        <f t="shared" si="0"/>
        <v>0</v>
      </c>
    </row>
    <row r="34" spans="1:10" ht="38.25">
      <c r="A34" s="146" t="s">
        <v>342</v>
      </c>
      <c r="B34" s="641" t="s">
        <v>736</v>
      </c>
      <c r="C34" s="241">
        <v>0</v>
      </c>
      <c r="D34" s="241">
        <v>0</v>
      </c>
      <c r="E34" s="241">
        <v>0</v>
      </c>
      <c r="F34" s="241"/>
      <c r="G34" s="241">
        <v>0</v>
      </c>
      <c r="H34" s="241"/>
      <c r="I34" s="151">
        <v>0</v>
      </c>
      <c r="J34" s="152">
        <f t="shared" si="0"/>
        <v>0</v>
      </c>
    </row>
    <row r="35" spans="1:10" s="148" customFormat="1" ht="38.25">
      <c r="A35" s="153" t="s">
        <v>343</v>
      </c>
      <c r="B35" s="154" t="s">
        <v>737</v>
      </c>
      <c r="C35" s="245">
        <f aca="true" t="shared" si="5" ref="C35:I35">C31+C32+C33+C34</f>
        <v>1597</v>
      </c>
      <c r="D35" s="245">
        <f t="shared" si="5"/>
        <v>35</v>
      </c>
      <c r="E35" s="245">
        <f t="shared" si="5"/>
        <v>28</v>
      </c>
      <c r="F35" s="245">
        <f t="shared" si="5"/>
        <v>5</v>
      </c>
      <c r="G35" s="245">
        <f t="shared" si="5"/>
        <v>101</v>
      </c>
      <c r="H35" s="532">
        <f t="shared" si="5"/>
        <v>0</v>
      </c>
      <c r="I35" s="532">
        <f t="shared" si="5"/>
        <v>0</v>
      </c>
      <c r="J35" s="156">
        <f t="shared" si="0"/>
        <v>1766</v>
      </c>
    </row>
    <row r="36" spans="1:10" ht="25.5">
      <c r="A36" s="146" t="s">
        <v>476</v>
      </c>
      <c r="B36" s="141" t="s">
        <v>220</v>
      </c>
      <c r="C36" s="241">
        <v>0</v>
      </c>
      <c r="D36" s="241">
        <v>0</v>
      </c>
      <c r="E36" s="241">
        <v>0</v>
      </c>
      <c r="F36" s="241"/>
      <c r="G36" s="241">
        <v>0</v>
      </c>
      <c r="H36" s="241"/>
      <c r="I36" s="151">
        <v>0</v>
      </c>
      <c r="J36" s="152">
        <f t="shared" si="0"/>
        <v>0</v>
      </c>
    </row>
    <row r="37" spans="1:10" ht="25.5">
      <c r="A37" s="146" t="s">
        <v>477</v>
      </c>
      <c r="B37" s="141" t="s">
        <v>221</v>
      </c>
      <c r="C37" s="241">
        <v>0</v>
      </c>
      <c r="D37" s="241">
        <v>0</v>
      </c>
      <c r="E37" s="241">
        <v>0</v>
      </c>
      <c r="F37" s="241"/>
      <c r="G37" s="241">
        <v>0</v>
      </c>
      <c r="H37" s="241"/>
      <c r="I37" s="151">
        <v>0</v>
      </c>
      <c r="J37" s="152">
        <f t="shared" si="0"/>
        <v>0</v>
      </c>
    </row>
    <row r="38" spans="1:10" ht="25.5">
      <c r="A38" s="146" t="s">
        <v>478</v>
      </c>
      <c r="B38" s="141" t="s">
        <v>222</v>
      </c>
      <c r="C38" s="241"/>
      <c r="D38" s="241">
        <v>0</v>
      </c>
      <c r="E38" s="241">
        <v>0</v>
      </c>
      <c r="F38" s="241"/>
      <c r="G38" s="241">
        <v>0</v>
      </c>
      <c r="H38" s="241"/>
      <c r="I38" s="151">
        <v>0</v>
      </c>
      <c r="J38" s="152">
        <f t="shared" si="0"/>
        <v>0</v>
      </c>
    </row>
    <row r="39" spans="1:10" ht="12.75">
      <c r="A39" s="146" t="s">
        <v>479</v>
      </c>
      <c r="B39" s="141" t="s">
        <v>223</v>
      </c>
      <c r="C39" s="241"/>
      <c r="D39" s="241">
        <v>0</v>
      </c>
      <c r="E39" s="241">
        <v>0</v>
      </c>
      <c r="F39" s="241"/>
      <c r="G39" s="241">
        <v>0</v>
      </c>
      <c r="H39" s="241"/>
      <c r="I39" s="151">
        <v>0</v>
      </c>
      <c r="J39" s="152">
        <f t="shared" si="0"/>
        <v>0</v>
      </c>
    </row>
    <row r="40" spans="1:10" s="148" customFormat="1" ht="25.5">
      <c r="A40" s="153" t="s">
        <v>480</v>
      </c>
      <c r="B40" s="154" t="s">
        <v>738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5"/>
      <c r="I40" s="155">
        <v>0</v>
      </c>
      <c r="J40" s="156">
        <f t="shared" si="0"/>
        <v>0</v>
      </c>
    </row>
    <row r="41" spans="1:10" s="148" customFormat="1" ht="25.5">
      <c r="A41" s="153" t="s">
        <v>481</v>
      </c>
      <c r="B41" s="154" t="s">
        <v>739</v>
      </c>
      <c r="C41" s="245">
        <f aca="true" t="shared" si="6" ref="C41:I41">C35-C40</f>
        <v>1597</v>
      </c>
      <c r="D41" s="245">
        <f t="shared" si="6"/>
        <v>35</v>
      </c>
      <c r="E41" s="245">
        <f t="shared" si="6"/>
        <v>28</v>
      </c>
      <c r="F41" s="245">
        <f t="shared" si="6"/>
        <v>5</v>
      </c>
      <c r="G41" s="245">
        <f t="shared" si="6"/>
        <v>101</v>
      </c>
      <c r="H41" s="532">
        <f t="shared" si="6"/>
        <v>0</v>
      </c>
      <c r="I41" s="532">
        <f t="shared" si="6"/>
        <v>0</v>
      </c>
      <c r="J41" s="156">
        <f t="shared" si="0"/>
        <v>1766</v>
      </c>
    </row>
    <row r="42" spans="1:10" s="148" customFormat="1" ht="12.75">
      <c r="A42" s="153" t="s">
        <v>482</v>
      </c>
      <c r="B42" s="154" t="s">
        <v>740</v>
      </c>
      <c r="C42" s="245"/>
      <c r="D42" s="245"/>
      <c r="E42" s="245"/>
      <c r="F42" s="245"/>
      <c r="G42" s="245"/>
      <c r="H42" s="245"/>
      <c r="I42" s="155"/>
      <c r="J42" s="156">
        <f t="shared" si="0"/>
        <v>0</v>
      </c>
    </row>
    <row r="43" spans="1:10" ht="25.5">
      <c r="A43" s="146" t="s">
        <v>483</v>
      </c>
      <c r="B43" s="141" t="s">
        <v>741</v>
      </c>
      <c r="C43" s="241"/>
      <c r="D43" s="241">
        <v>0</v>
      </c>
      <c r="E43" s="241">
        <v>0</v>
      </c>
      <c r="F43" s="241"/>
      <c r="G43" s="241">
        <v>0</v>
      </c>
      <c r="H43" s="241"/>
      <c r="I43" s="151"/>
      <c r="J43" s="152">
        <f t="shared" si="0"/>
        <v>0</v>
      </c>
    </row>
    <row r="44" spans="1:10" ht="25.5">
      <c r="A44" s="146" t="s">
        <v>484</v>
      </c>
      <c r="B44" s="141" t="s">
        <v>742</v>
      </c>
      <c r="C44" s="241"/>
      <c r="D44" s="241">
        <v>0</v>
      </c>
      <c r="E44" s="241">
        <v>0</v>
      </c>
      <c r="F44" s="241"/>
      <c r="G44" s="241">
        <v>0</v>
      </c>
      <c r="H44" s="241"/>
      <c r="I44" s="151">
        <v>0</v>
      </c>
      <c r="J44" s="152">
        <f t="shared" si="0"/>
        <v>0</v>
      </c>
    </row>
    <row r="45" spans="1:10" s="148" customFormat="1" ht="25.5">
      <c r="A45" s="153" t="s">
        <v>485</v>
      </c>
      <c r="B45" s="154" t="s">
        <v>743</v>
      </c>
      <c r="C45" s="245"/>
      <c r="D45" s="245">
        <v>0</v>
      </c>
      <c r="E45" s="245">
        <v>0</v>
      </c>
      <c r="F45" s="245"/>
      <c r="G45" s="245">
        <v>0</v>
      </c>
      <c r="H45" s="245"/>
      <c r="I45" s="155"/>
      <c r="J45" s="156">
        <f t="shared" si="0"/>
        <v>0</v>
      </c>
    </row>
    <row r="46" spans="1:10" s="148" customFormat="1" ht="12.75">
      <c r="A46" s="153" t="s">
        <v>486</v>
      </c>
      <c r="B46" s="154" t="s">
        <v>744</v>
      </c>
      <c r="C46" s="245"/>
      <c r="D46" s="245">
        <v>0</v>
      </c>
      <c r="E46" s="245">
        <v>0</v>
      </c>
      <c r="F46" s="245"/>
      <c r="G46" s="245">
        <v>0</v>
      </c>
      <c r="H46" s="245"/>
      <c r="I46" s="155">
        <v>0</v>
      </c>
      <c r="J46" s="156">
        <f t="shared" si="0"/>
        <v>0</v>
      </c>
    </row>
    <row r="47" spans="1:10" s="148" customFormat="1" ht="12.75">
      <c r="A47" s="153" t="s">
        <v>487</v>
      </c>
      <c r="B47" s="154" t="s">
        <v>745</v>
      </c>
      <c r="C47" s="245"/>
      <c r="D47" s="245">
        <v>0</v>
      </c>
      <c r="E47" s="245">
        <v>0</v>
      </c>
      <c r="F47" s="245"/>
      <c r="G47" s="245">
        <v>0</v>
      </c>
      <c r="H47" s="245"/>
      <c r="I47" s="155"/>
      <c r="J47" s="156">
        <f t="shared" si="0"/>
        <v>0</v>
      </c>
    </row>
    <row r="48" spans="1:10" s="148" customFormat="1" ht="12.75">
      <c r="A48" s="153" t="s">
        <v>488</v>
      </c>
      <c r="B48" s="154" t="s">
        <v>746</v>
      </c>
      <c r="C48" s="245">
        <f aca="true" t="shared" si="7" ref="C48:I48">C30+C41</f>
        <v>843765</v>
      </c>
      <c r="D48" s="245">
        <f t="shared" si="7"/>
        <v>-136</v>
      </c>
      <c r="E48" s="245">
        <f t="shared" si="7"/>
        <v>-3037</v>
      </c>
      <c r="F48" s="245">
        <f t="shared" si="7"/>
        <v>-7474</v>
      </c>
      <c r="G48" s="245">
        <f t="shared" si="7"/>
        <v>-2311</v>
      </c>
      <c r="H48" s="245">
        <f t="shared" si="7"/>
        <v>-17</v>
      </c>
      <c r="I48" s="245">
        <f t="shared" si="7"/>
        <v>-11294</v>
      </c>
      <c r="J48" s="156">
        <f t="shared" si="0"/>
        <v>819496</v>
      </c>
    </row>
  </sheetData>
  <sheetProtection/>
  <mergeCells count="3">
    <mergeCell ref="A3:J3"/>
    <mergeCell ref="A1:J1"/>
    <mergeCell ref="I5:J5"/>
  </mergeCells>
  <printOptions horizontalCentered="1" vertic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PageLayoutView="0" workbookViewId="0" topLeftCell="A1">
      <selection activeCell="D1" sqref="D1:J1"/>
    </sheetView>
  </sheetViews>
  <sheetFormatPr defaultColWidth="9.140625" defaultRowHeight="12.75"/>
  <cols>
    <col min="2" max="2" width="69.00390625" style="0" customWidth="1"/>
    <col min="3" max="4" width="9.140625" style="330" customWidth="1"/>
    <col min="9" max="9" width="12.140625" style="0" customWidth="1"/>
    <col min="10" max="10" width="10.00390625" style="0" bestFit="1" customWidth="1"/>
  </cols>
  <sheetData>
    <row r="1" spans="4:10" ht="12.75">
      <c r="D1" s="950" t="s">
        <v>873</v>
      </c>
      <c r="E1" s="950"/>
      <c r="F1" s="950"/>
      <c r="G1" s="950"/>
      <c r="H1" s="950"/>
      <c r="I1" s="950"/>
      <c r="J1" s="950"/>
    </row>
    <row r="2" spans="2:11" ht="15.75">
      <c r="B2" s="1104" t="s">
        <v>651</v>
      </c>
      <c r="C2" s="938"/>
      <c r="D2" s="938"/>
      <c r="E2" s="938"/>
      <c r="F2" s="938"/>
      <c r="G2" s="938"/>
      <c r="H2" s="938"/>
      <c r="I2" s="938"/>
      <c r="J2" s="938"/>
      <c r="K2" s="938"/>
    </row>
    <row r="3" spans="9:10" ht="12.75">
      <c r="I3" s="1103" t="s">
        <v>862</v>
      </c>
      <c r="J3" s="1103"/>
    </row>
    <row r="4" spans="1:10" s="148" customFormat="1" ht="38.25">
      <c r="A4" s="143"/>
      <c r="B4" s="162" t="s">
        <v>248</v>
      </c>
      <c r="C4" s="533" t="s">
        <v>224</v>
      </c>
      <c r="D4" s="316" t="s">
        <v>424</v>
      </c>
      <c r="E4" s="316" t="s">
        <v>366</v>
      </c>
      <c r="F4" s="650" t="s">
        <v>568</v>
      </c>
      <c r="G4" s="316" t="s">
        <v>381</v>
      </c>
      <c r="H4" s="240" t="s">
        <v>250</v>
      </c>
      <c r="I4" s="144" t="s">
        <v>425</v>
      </c>
      <c r="J4" s="150" t="s">
        <v>225</v>
      </c>
    </row>
    <row r="5" spans="1:10" ht="18.75" customHeight="1">
      <c r="A5" s="146" t="s">
        <v>266</v>
      </c>
      <c r="B5" s="141" t="s">
        <v>226</v>
      </c>
      <c r="C5" s="315">
        <v>723610</v>
      </c>
      <c r="D5" s="315">
        <v>26553</v>
      </c>
      <c r="E5" s="315">
        <v>25722</v>
      </c>
      <c r="F5" s="315">
        <v>880</v>
      </c>
      <c r="G5" s="241">
        <v>45519</v>
      </c>
      <c r="H5" s="241">
        <v>313</v>
      </c>
      <c r="I5" s="241">
        <v>6836</v>
      </c>
      <c r="J5" s="152">
        <f>SUM(C5:I5)</f>
        <v>829433</v>
      </c>
    </row>
    <row r="6" spans="1:10" ht="18.75" customHeight="1">
      <c r="A6" s="146" t="s">
        <v>269</v>
      </c>
      <c r="B6" s="141" t="s">
        <v>227</v>
      </c>
      <c r="C6" s="315">
        <v>297908</v>
      </c>
      <c r="D6" s="315">
        <v>187373</v>
      </c>
      <c r="E6" s="315">
        <v>131049</v>
      </c>
      <c r="F6" s="241">
        <v>48958</v>
      </c>
      <c r="G6" s="241">
        <v>96905</v>
      </c>
      <c r="H6" s="241">
        <v>328</v>
      </c>
      <c r="I6" s="241">
        <v>14912</v>
      </c>
      <c r="J6" s="152">
        <f aca="true" t="shared" si="0" ref="J6:J23">SUM(C6:I6)</f>
        <v>777433</v>
      </c>
    </row>
    <row r="7" spans="1:10" ht="18.75" customHeight="1">
      <c r="A7" s="145" t="s">
        <v>270</v>
      </c>
      <c r="B7" s="140" t="s">
        <v>228</v>
      </c>
      <c r="C7" s="317">
        <f aca="true" t="shared" si="1" ref="C7:I7">C5-C6</f>
        <v>425702</v>
      </c>
      <c r="D7" s="317">
        <f t="shared" si="1"/>
        <v>-160820</v>
      </c>
      <c r="E7" s="317">
        <f t="shared" si="1"/>
        <v>-105327</v>
      </c>
      <c r="F7" s="242">
        <f t="shared" si="1"/>
        <v>-48078</v>
      </c>
      <c r="G7" s="242">
        <f t="shared" si="1"/>
        <v>-51386</v>
      </c>
      <c r="H7" s="242">
        <f t="shared" si="1"/>
        <v>-15</v>
      </c>
      <c r="I7" s="242">
        <f t="shared" si="1"/>
        <v>-8076</v>
      </c>
      <c r="J7" s="156">
        <f t="shared" si="0"/>
        <v>52000</v>
      </c>
    </row>
    <row r="8" spans="1:10" ht="18.75" customHeight="1">
      <c r="A8" s="146" t="s">
        <v>271</v>
      </c>
      <c r="B8" s="141" t="s">
        <v>229</v>
      </c>
      <c r="C8" s="241">
        <v>79970</v>
      </c>
      <c r="D8" s="315">
        <v>161185</v>
      </c>
      <c r="E8" s="315">
        <v>103864</v>
      </c>
      <c r="F8" s="241">
        <v>49818</v>
      </c>
      <c r="G8" s="241">
        <v>57198</v>
      </c>
      <c r="H8" s="241">
        <v>116</v>
      </c>
      <c r="I8" s="241">
        <v>9614</v>
      </c>
      <c r="J8" s="152">
        <f t="shared" si="0"/>
        <v>461765</v>
      </c>
    </row>
    <row r="9" spans="1:10" ht="18.75" customHeight="1">
      <c r="A9" s="146" t="s">
        <v>272</v>
      </c>
      <c r="B9" s="141" t="s">
        <v>230</v>
      </c>
      <c r="C9" s="315">
        <v>379995</v>
      </c>
      <c r="D9" s="315">
        <v>0</v>
      </c>
      <c r="E9" s="315">
        <v>0</v>
      </c>
      <c r="F9" s="241">
        <v>0</v>
      </c>
      <c r="G9" s="241">
        <v>0</v>
      </c>
      <c r="H9" s="241">
        <v>0</v>
      </c>
      <c r="I9" s="241">
        <v>0</v>
      </c>
      <c r="J9" s="152">
        <f t="shared" si="0"/>
        <v>379995</v>
      </c>
    </row>
    <row r="10" spans="1:10" ht="18.75" customHeight="1">
      <c r="A10" s="145" t="s">
        <v>273</v>
      </c>
      <c r="B10" s="140" t="s">
        <v>231</v>
      </c>
      <c r="C10" s="317">
        <f aca="true" t="shared" si="2" ref="C10:I10">C8-C9</f>
        <v>-300025</v>
      </c>
      <c r="D10" s="317">
        <f t="shared" si="2"/>
        <v>161185</v>
      </c>
      <c r="E10" s="317">
        <f t="shared" si="2"/>
        <v>103864</v>
      </c>
      <c r="F10" s="242">
        <f t="shared" si="2"/>
        <v>49818</v>
      </c>
      <c r="G10" s="242">
        <f t="shared" si="2"/>
        <v>57198</v>
      </c>
      <c r="H10" s="317">
        <f t="shared" si="2"/>
        <v>116</v>
      </c>
      <c r="I10" s="317">
        <f t="shared" si="2"/>
        <v>9614</v>
      </c>
      <c r="J10" s="156">
        <f t="shared" si="0"/>
        <v>81770</v>
      </c>
    </row>
    <row r="11" spans="1:10" ht="18.75" customHeight="1">
      <c r="A11" s="146" t="s">
        <v>274</v>
      </c>
      <c r="B11" s="140" t="s">
        <v>232</v>
      </c>
      <c r="C11" s="317">
        <f aca="true" t="shared" si="3" ref="C11:I11">C7+C10</f>
        <v>125677</v>
      </c>
      <c r="D11" s="317">
        <f t="shared" si="3"/>
        <v>365</v>
      </c>
      <c r="E11" s="317">
        <f t="shared" si="3"/>
        <v>-1463</v>
      </c>
      <c r="F11" s="242">
        <f t="shared" si="3"/>
        <v>1740</v>
      </c>
      <c r="G11" s="242">
        <f t="shared" si="3"/>
        <v>5812</v>
      </c>
      <c r="H11" s="317">
        <f t="shared" si="3"/>
        <v>101</v>
      </c>
      <c r="I11" s="317">
        <f t="shared" si="3"/>
        <v>1538</v>
      </c>
      <c r="J11" s="156">
        <f t="shared" si="0"/>
        <v>133770</v>
      </c>
    </row>
    <row r="12" spans="1:10" ht="18.75" customHeight="1">
      <c r="A12" s="146" t="s">
        <v>275</v>
      </c>
      <c r="B12" s="141" t="s">
        <v>233</v>
      </c>
      <c r="C12" s="315">
        <v>0</v>
      </c>
      <c r="D12" s="315">
        <v>0</v>
      </c>
      <c r="E12" s="315">
        <v>0</v>
      </c>
      <c r="F12" s="241">
        <v>0</v>
      </c>
      <c r="G12" s="241">
        <v>26375</v>
      </c>
      <c r="H12" s="241">
        <v>0</v>
      </c>
      <c r="I12" s="241">
        <v>0</v>
      </c>
      <c r="J12" s="152">
        <f t="shared" si="0"/>
        <v>26375</v>
      </c>
    </row>
    <row r="13" spans="1:10" ht="18.75" customHeight="1">
      <c r="A13" s="145" t="s">
        <v>276</v>
      </c>
      <c r="B13" s="141" t="s">
        <v>234</v>
      </c>
      <c r="C13" s="315">
        <v>0</v>
      </c>
      <c r="D13" s="315">
        <v>0</v>
      </c>
      <c r="E13" s="315">
        <v>0</v>
      </c>
      <c r="F13" s="241">
        <v>0</v>
      </c>
      <c r="G13" s="241">
        <v>29732</v>
      </c>
      <c r="H13" s="241">
        <v>0</v>
      </c>
      <c r="I13" s="241">
        <v>0</v>
      </c>
      <c r="J13" s="152">
        <f t="shared" si="0"/>
        <v>29732</v>
      </c>
    </row>
    <row r="14" spans="1:10" ht="18.75" customHeight="1">
      <c r="A14" s="146" t="s">
        <v>277</v>
      </c>
      <c r="B14" s="140" t="s">
        <v>235</v>
      </c>
      <c r="C14" s="317">
        <v>0</v>
      </c>
      <c r="D14" s="317">
        <v>0</v>
      </c>
      <c r="E14" s="317">
        <v>0</v>
      </c>
      <c r="F14" s="242">
        <v>0</v>
      </c>
      <c r="G14" s="242">
        <f>G12-G13</f>
        <v>-3357</v>
      </c>
      <c r="H14" s="242">
        <v>0</v>
      </c>
      <c r="I14" s="242">
        <v>0</v>
      </c>
      <c r="J14" s="156">
        <f t="shared" si="0"/>
        <v>-3357</v>
      </c>
    </row>
    <row r="15" spans="1:10" ht="18.75" customHeight="1">
      <c r="A15" s="146" t="s">
        <v>321</v>
      </c>
      <c r="B15" s="141" t="s">
        <v>236</v>
      </c>
      <c r="C15" s="315">
        <v>0</v>
      </c>
      <c r="D15" s="315">
        <v>0</v>
      </c>
      <c r="E15" s="315">
        <v>0</v>
      </c>
      <c r="F15" s="241">
        <v>0</v>
      </c>
      <c r="G15" s="241">
        <v>5623</v>
      </c>
      <c r="H15" s="241">
        <v>0</v>
      </c>
      <c r="I15" s="241">
        <v>0</v>
      </c>
      <c r="J15" s="152">
        <f t="shared" si="0"/>
        <v>5623</v>
      </c>
    </row>
    <row r="16" spans="1:10" ht="18.75" customHeight="1">
      <c r="A16" s="145" t="s">
        <v>278</v>
      </c>
      <c r="B16" s="141" t="s">
        <v>237</v>
      </c>
      <c r="C16" s="315">
        <v>0</v>
      </c>
      <c r="D16" s="315">
        <v>0</v>
      </c>
      <c r="E16" s="315">
        <v>0</v>
      </c>
      <c r="F16" s="241">
        <v>0</v>
      </c>
      <c r="G16" s="241">
        <v>0</v>
      </c>
      <c r="H16" s="241">
        <v>0</v>
      </c>
      <c r="I16" s="241">
        <v>0</v>
      </c>
      <c r="J16" s="152">
        <f t="shared" si="0"/>
        <v>0</v>
      </c>
    </row>
    <row r="17" spans="1:10" ht="18.75" customHeight="1">
      <c r="A17" s="146" t="s">
        <v>279</v>
      </c>
      <c r="B17" s="140" t="s">
        <v>238</v>
      </c>
      <c r="C17" s="317">
        <v>0</v>
      </c>
      <c r="D17" s="317">
        <v>0</v>
      </c>
      <c r="E17" s="317">
        <v>0</v>
      </c>
      <c r="F17" s="242">
        <v>0</v>
      </c>
      <c r="G17" s="242">
        <f>G15-G16</f>
        <v>5623</v>
      </c>
      <c r="H17" s="242">
        <v>0</v>
      </c>
      <c r="I17" s="242">
        <v>0</v>
      </c>
      <c r="J17" s="156">
        <f t="shared" si="0"/>
        <v>5623</v>
      </c>
    </row>
    <row r="18" spans="1:10" ht="18.75" customHeight="1">
      <c r="A18" s="146" t="s">
        <v>280</v>
      </c>
      <c r="B18" s="140" t="s">
        <v>239</v>
      </c>
      <c r="C18" s="317">
        <v>0</v>
      </c>
      <c r="D18" s="317">
        <v>0</v>
      </c>
      <c r="E18" s="317">
        <v>0</v>
      </c>
      <c r="F18" s="242">
        <v>0</v>
      </c>
      <c r="G18" s="242">
        <f>G14+G17</f>
        <v>2266</v>
      </c>
      <c r="H18" s="242">
        <v>0</v>
      </c>
      <c r="I18" s="242">
        <v>0</v>
      </c>
      <c r="J18" s="156">
        <f t="shared" si="0"/>
        <v>2266</v>
      </c>
    </row>
    <row r="19" spans="1:10" ht="18.75" customHeight="1">
      <c r="A19" s="145" t="s">
        <v>282</v>
      </c>
      <c r="B19" s="140" t="s">
        <v>240</v>
      </c>
      <c r="C19" s="317">
        <f aca="true" t="shared" si="4" ref="C19:I19">C11+C18</f>
        <v>125677</v>
      </c>
      <c r="D19" s="317">
        <f t="shared" si="4"/>
        <v>365</v>
      </c>
      <c r="E19" s="317">
        <f t="shared" si="4"/>
        <v>-1463</v>
      </c>
      <c r="F19" s="242">
        <f t="shared" si="4"/>
        <v>1740</v>
      </c>
      <c r="G19" s="242">
        <f t="shared" si="4"/>
        <v>8078</v>
      </c>
      <c r="H19" s="317">
        <f t="shared" si="4"/>
        <v>101</v>
      </c>
      <c r="I19" s="317">
        <f t="shared" si="4"/>
        <v>1538</v>
      </c>
      <c r="J19" s="156">
        <f t="shared" si="0"/>
        <v>136036</v>
      </c>
    </row>
    <row r="20" spans="1:10" ht="18.75" customHeight="1">
      <c r="A20" s="146" t="s">
        <v>285</v>
      </c>
      <c r="B20" s="140" t="s">
        <v>241</v>
      </c>
      <c r="C20" s="317">
        <v>125677</v>
      </c>
      <c r="D20" s="317">
        <v>365</v>
      </c>
      <c r="E20" s="317">
        <v>-1463</v>
      </c>
      <c r="F20" s="242">
        <v>1740</v>
      </c>
      <c r="G20" s="242">
        <v>5812</v>
      </c>
      <c r="H20" s="242">
        <v>101</v>
      </c>
      <c r="I20" s="242">
        <v>1538</v>
      </c>
      <c r="J20" s="156">
        <f>SUM(C20:I20)</f>
        <v>133770</v>
      </c>
    </row>
    <row r="21" spans="1:10" ht="18.75" customHeight="1">
      <c r="A21" s="146" t="s">
        <v>286</v>
      </c>
      <c r="B21" s="140" t="s">
        <v>242</v>
      </c>
      <c r="C21" s="317">
        <f aca="true" t="shared" si="5" ref="C21:I21">C11-C20</f>
        <v>0</v>
      </c>
      <c r="D21" s="317">
        <f t="shared" si="5"/>
        <v>0</v>
      </c>
      <c r="E21" s="317">
        <f t="shared" si="5"/>
        <v>0</v>
      </c>
      <c r="F21" s="242">
        <f t="shared" si="5"/>
        <v>0</v>
      </c>
      <c r="G21" s="242">
        <f t="shared" si="5"/>
        <v>0</v>
      </c>
      <c r="H21" s="317">
        <f t="shared" si="5"/>
        <v>0</v>
      </c>
      <c r="I21" s="317">
        <f t="shared" si="5"/>
        <v>0</v>
      </c>
      <c r="J21" s="156">
        <f t="shared" si="0"/>
        <v>0</v>
      </c>
    </row>
    <row r="22" spans="1:10" ht="18.75" customHeight="1">
      <c r="A22" s="145" t="s">
        <v>287</v>
      </c>
      <c r="B22" s="140" t="s">
        <v>243</v>
      </c>
      <c r="C22" s="317">
        <v>0</v>
      </c>
      <c r="D22" s="317">
        <v>0</v>
      </c>
      <c r="E22" s="317">
        <v>0</v>
      </c>
      <c r="F22" s="317">
        <v>0</v>
      </c>
      <c r="G22" s="242">
        <f>G18*0.1</f>
        <v>226.60000000000002</v>
      </c>
      <c r="H22" s="242">
        <v>0</v>
      </c>
      <c r="I22" s="242">
        <v>0</v>
      </c>
      <c r="J22" s="156">
        <f t="shared" si="0"/>
        <v>226.60000000000002</v>
      </c>
    </row>
    <row r="23" spans="1:10" ht="18.75" customHeight="1">
      <c r="A23" s="153" t="s">
        <v>288</v>
      </c>
      <c r="B23" s="140" t="s">
        <v>244</v>
      </c>
      <c r="C23" s="317">
        <v>0</v>
      </c>
      <c r="D23" s="317">
        <v>0</v>
      </c>
      <c r="E23" s="317">
        <v>0</v>
      </c>
      <c r="F23" s="317">
        <v>0</v>
      </c>
      <c r="G23" s="317">
        <f>G18-G22</f>
        <v>2039.4</v>
      </c>
      <c r="H23" s="242">
        <v>0</v>
      </c>
      <c r="I23" s="242">
        <v>0</v>
      </c>
      <c r="J23" s="156">
        <f t="shared" si="0"/>
        <v>2039.4</v>
      </c>
    </row>
  </sheetData>
  <sheetProtection/>
  <mergeCells count="3">
    <mergeCell ref="B2:K2"/>
    <mergeCell ref="D1:J1"/>
    <mergeCell ref="I3:J3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PageLayoutView="0" workbookViewId="0" topLeftCell="A1">
      <selection activeCell="R8" sqref="R8"/>
    </sheetView>
  </sheetViews>
  <sheetFormatPr defaultColWidth="8.7109375" defaultRowHeight="12.75" customHeight="1"/>
  <cols>
    <col min="1" max="1" width="12.00390625" style="1" customWidth="1"/>
    <col min="2" max="2" width="29.7109375" style="1" customWidth="1"/>
    <col min="3" max="3" width="35.00390625" style="1" customWidth="1"/>
    <col min="4" max="4" width="16.421875" style="1" customWidth="1"/>
    <col min="5" max="5" width="15.28125" style="1" customWidth="1"/>
    <col min="6" max="6" width="13.57421875" style="1" customWidth="1"/>
    <col min="7" max="7" width="12.140625" style="1" customWidth="1"/>
    <col min="8" max="9" width="13.421875" style="1" customWidth="1"/>
    <col min="10" max="10" width="15.421875" style="1" customWidth="1"/>
    <col min="11" max="11" width="16.140625" style="1" customWidth="1"/>
    <col min="12" max="12" width="16.421875" style="161" bestFit="1" customWidth="1"/>
    <col min="13" max="16384" width="8.7109375" style="1" customWidth="1"/>
  </cols>
  <sheetData>
    <row r="1" spans="1:12" ht="12.75" customHeight="1">
      <c r="A1" s="76"/>
      <c r="B1" s="77"/>
      <c r="C1" s="76"/>
      <c r="D1" s="76"/>
      <c r="E1" s="76"/>
      <c r="F1" s="76"/>
      <c r="G1" s="76"/>
      <c r="H1" s="1106" t="s">
        <v>874</v>
      </c>
      <c r="I1" s="1107"/>
      <c r="J1" s="1107"/>
      <c r="K1" s="1107"/>
      <c r="L1" s="1108"/>
    </row>
    <row r="2" spans="1:11" ht="13.5" customHeight="1">
      <c r="A2" s="76"/>
      <c r="B2" s="77"/>
      <c r="C2" s="76"/>
      <c r="D2" s="76"/>
      <c r="E2" s="76"/>
      <c r="F2" s="76"/>
      <c r="G2" s="76"/>
      <c r="H2" s="76"/>
      <c r="I2" s="76"/>
      <c r="J2" s="78"/>
      <c r="K2" s="79"/>
    </row>
    <row r="3" spans="1:11" ht="12.75" customHeight="1">
      <c r="A3" s="76"/>
      <c r="B3" s="77"/>
      <c r="C3" s="76"/>
      <c r="D3" s="76"/>
      <c r="E3" s="76"/>
      <c r="F3" s="76"/>
      <c r="G3" s="76"/>
      <c r="H3" s="76"/>
      <c r="I3" s="76"/>
      <c r="J3" s="851"/>
      <c r="K3" s="852"/>
    </row>
    <row r="4" spans="1:12" ht="25.5" customHeight="1">
      <c r="A4" s="1109" t="s">
        <v>650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</row>
    <row r="5" spans="1:12" ht="27" customHeight="1">
      <c r="A5" s="1105" t="s">
        <v>351</v>
      </c>
      <c r="B5" s="1105"/>
      <c r="C5" s="1105"/>
      <c r="D5" s="1105"/>
      <c r="E5" s="1105"/>
      <c r="F5" s="1105"/>
      <c r="G5" s="1105"/>
      <c r="H5" s="1105"/>
      <c r="I5" s="1105"/>
      <c r="J5" s="1105"/>
      <c r="K5" s="160"/>
      <c r="L5" s="853" t="s">
        <v>855</v>
      </c>
    </row>
    <row r="6" spans="1:12" ht="51.75" customHeight="1" thickBot="1">
      <c r="A6" s="863" t="s">
        <v>352</v>
      </c>
      <c r="B6" s="863" t="s">
        <v>353</v>
      </c>
      <c r="C6" s="863" t="s">
        <v>354</v>
      </c>
      <c r="D6" s="863" t="s">
        <v>355</v>
      </c>
      <c r="E6" s="863" t="s">
        <v>356</v>
      </c>
      <c r="F6" s="863" t="s">
        <v>357</v>
      </c>
      <c r="G6" s="863" t="s">
        <v>358</v>
      </c>
      <c r="H6" s="863" t="s">
        <v>748</v>
      </c>
      <c r="I6" s="863" t="s">
        <v>749</v>
      </c>
      <c r="J6" s="863" t="s">
        <v>750</v>
      </c>
      <c r="K6" s="863" t="s">
        <v>751</v>
      </c>
      <c r="L6" s="864" t="s">
        <v>752</v>
      </c>
    </row>
    <row r="7" spans="1:12" s="368" customFormat="1" ht="54" customHeight="1">
      <c r="A7" s="856" t="s">
        <v>418</v>
      </c>
      <c r="B7" s="857" t="s">
        <v>419</v>
      </c>
      <c r="C7" s="858" t="s">
        <v>420</v>
      </c>
      <c r="D7" s="859"/>
      <c r="E7" s="860"/>
      <c r="F7" s="859">
        <v>2425</v>
      </c>
      <c r="G7" s="859">
        <v>0</v>
      </c>
      <c r="H7" s="859">
        <v>0</v>
      </c>
      <c r="I7" s="859">
        <v>0</v>
      </c>
      <c r="J7" s="859">
        <v>0</v>
      </c>
      <c r="K7" s="861">
        <v>2425</v>
      </c>
      <c r="L7" s="862">
        <v>0</v>
      </c>
    </row>
    <row r="8" spans="1:12" s="368" customFormat="1" ht="54" customHeight="1">
      <c r="A8" s="855">
        <v>2013</v>
      </c>
      <c r="B8" s="537" t="s">
        <v>554</v>
      </c>
      <c r="C8" s="538" t="s">
        <v>555</v>
      </c>
      <c r="D8" s="534">
        <v>22000</v>
      </c>
      <c r="E8" s="535">
        <v>22000</v>
      </c>
      <c r="F8" s="534">
        <v>0</v>
      </c>
      <c r="G8" s="534">
        <v>22000</v>
      </c>
      <c r="H8" s="534">
        <v>16940</v>
      </c>
      <c r="I8" s="534">
        <v>16940</v>
      </c>
      <c r="J8" s="534">
        <v>0</v>
      </c>
      <c r="K8" s="536">
        <v>0</v>
      </c>
      <c r="L8" s="854">
        <v>0</v>
      </c>
    </row>
    <row r="9" spans="1:12" ht="54" customHeight="1">
      <c r="A9" s="793" t="s">
        <v>822</v>
      </c>
      <c r="B9" s="792" t="s">
        <v>823</v>
      </c>
      <c r="C9" s="791" t="s">
        <v>824</v>
      </c>
      <c r="D9" s="795">
        <v>300000</v>
      </c>
      <c r="E9" s="794"/>
      <c r="F9" s="794"/>
      <c r="G9" s="795">
        <v>300000</v>
      </c>
      <c r="H9" s="794"/>
      <c r="I9" s="794"/>
      <c r="J9" s="795">
        <v>300000</v>
      </c>
      <c r="K9" s="795">
        <v>1524</v>
      </c>
      <c r="L9" s="795">
        <v>1524</v>
      </c>
    </row>
    <row r="10" spans="1:12" ht="54" customHeight="1">
      <c r="A10" s="793" t="s">
        <v>822</v>
      </c>
      <c r="B10" s="792" t="s">
        <v>825</v>
      </c>
      <c r="C10" s="791" t="s">
        <v>826</v>
      </c>
      <c r="D10" s="795">
        <v>350000</v>
      </c>
      <c r="E10" s="794"/>
      <c r="F10" s="794"/>
      <c r="G10" s="795">
        <v>350000</v>
      </c>
      <c r="H10" s="794"/>
      <c r="I10" s="794"/>
      <c r="J10" s="795">
        <v>350000</v>
      </c>
      <c r="K10" s="795">
        <v>1750</v>
      </c>
      <c r="L10" s="795">
        <v>1750</v>
      </c>
    </row>
    <row r="11" spans="1:12" ht="54" customHeight="1">
      <c r="A11" s="793" t="s">
        <v>822</v>
      </c>
      <c r="B11" s="792" t="s">
        <v>827</v>
      </c>
      <c r="C11" s="791" t="s">
        <v>828</v>
      </c>
      <c r="D11" s="795">
        <v>99985</v>
      </c>
      <c r="E11" s="794"/>
      <c r="F11" s="794"/>
      <c r="G11" s="795">
        <v>99985</v>
      </c>
      <c r="H11" s="794"/>
      <c r="I11" s="794"/>
      <c r="J11" s="795">
        <v>99985</v>
      </c>
      <c r="K11" s="795">
        <v>1050</v>
      </c>
      <c r="L11" s="795">
        <v>1050</v>
      </c>
    </row>
    <row r="12" spans="1:12" ht="54" customHeight="1">
      <c r="A12" s="793"/>
      <c r="B12" s="792" t="s">
        <v>829</v>
      </c>
      <c r="C12" s="791" t="s">
        <v>830</v>
      </c>
      <c r="D12" s="795">
        <v>248246</v>
      </c>
      <c r="E12" s="794"/>
      <c r="F12" s="794"/>
      <c r="G12" s="795">
        <v>248246</v>
      </c>
      <c r="H12" s="794"/>
      <c r="I12" s="794"/>
      <c r="J12" s="795">
        <v>248246</v>
      </c>
      <c r="K12" s="795">
        <v>4699</v>
      </c>
      <c r="L12" s="795">
        <v>4699</v>
      </c>
    </row>
  </sheetData>
  <sheetProtection selectLockedCells="1" selectUnlockedCells="1"/>
  <mergeCells count="3">
    <mergeCell ref="A5:J5"/>
    <mergeCell ref="H1:L1"/>
    <mergeCell ref="A4:L4"/>
  </mergeCells>
  <printOptions horizontalCentered="1"/>
  <pageMargins left="0.1968503937007874" right="0.1968503937007874" top="1.5748031496062993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4"/>
  <sheetViews>
    <sheetView view="pageBreakPreview" zoomScaleSheetLayoutView="100" zoomScalePageLayoutView="0" workbookViewId="0" topLeftCell="A1">
      <selection activeCell="A1" sqref="A1:F1"/>
    </sheetView>
  </sheetViews>
  <sheetFormatPr defaultColWidth="8.7109375" defaultRowHeight="12.75"/>
  <cols>
    <col min="1" max="1" width="3.57421875" style="1" customWidth="1"/>
    <col min="2" max="2" width="43.8515625" style="1" customWidth="1"/>
    <col min="3" max="3" width="17.421875" style="1" customWidth="1"/>
    <col min="4" max="4" width="15.8515625" style="1" customWidth="1"/>
    <col min="5" max="5" width="17.28125" style="1" customWidth="1"/>
    <col min="6" max="6" width="15.421875" style="1" customWidth="1"/>
    <col min="7" max="7" width="4.8515625" style="1" customWidth="1"/>
    <col min="8" max="16384" width="8.7109375" style="1" customWidth="1"/>
  </cols>
  <sheetData>
    <row r="1" spans="1:6" ht="12.75" customHeight="1">
      <c r="A1" s="929" t="s">
        <v>864</v>
      </c>
      <c r="B1" s="929"/>
      <c r="C1" s="929"/>
      <c r="D1" s="929"/>
      <c r="E1" s="929"/>
      <c r="F1" s="929"/>
    </row>
    <row r="2" spans="2:4" ht="12.75" customHeight="1">
      <c r="B2" s="722"/>
      <c r="C2" s="722"/>
      <c r="D2" s="722"/>
    </row>
    <row r="3" spans="1:12" ht="12.75" customHeight="1">
      <c r="A3" s="930" t="s">
        <v>660</v>
      </c>
      <c r="B3" s="930"/>
      <c r="C3" s="930"/>
      <c r="D3" s="930"/>
      <c r="E3" s="930"/>
      <c r="F3" s="930"/>
      <c r="G3" s="128"/>
      <c r="H3" s="128"/>
      <c r="I3" s="128"/>
      <c r="J3" s="128"/>
      <c r="K3" s="128"/>
      <c r="L3" s="128"/>
    </row>
    <row r="4" spans="1:12" ht="12.75" customHeight="1">
      <c r="A4" s="930"/>
      <c r="B4" s="930"/>
      <c r="C4" s="930"/>
      <c r="D4" s="930"/>
      <c r="E4" s="930"/>
      <c r="F4" s="930"/>
      <c r="G4" s="128"/>
      <c r="H4" s="128"/>
      <c r="I4" s="128"/>
      <c r="J4" s="128"/>
      <c r="K4" s="128"/>
      <c r="L4" s="128"/>
    </row>
    <row r="5" spans="5:12" ht="12.75" customHeight="1">
      <c r="E5" s="937"/>
      <c r="F5" s="938"/>
      <c r="G5" s="938"/>
      <c r="H5" s="938"/>
      <c r="I5" s="938"/>
      <c r="J5" s="938"/>
      <c r="K5" s="938"/>
      <c r="L5" s="938"/>
    </row>
    <row r="6" spans="1:6" ht="13.5" customHeight="1">
      <c r="A6" s="12"/>
      <c r="B6" s="12"/>
      <c r="C6" s="12"/>
      <c r="D6" s="13"/>
      <c r="F6" s="800" t="s">
        <v>856</v>
      </c>
    </row>
    <row r="7" spans="1:6" ht="48" customHeight="1">
      <c r="A7" s="117" t="s">
        <v>256</v>
      </c>
      <c r="B7" s="939" t="s">
        <v>248</v>
      </c>
      <c r="C7" s="723" t="s">
        <v>257</v>
      </c>
      <c r="D7" s="776" t="s">
        <v>763</v>
      </c>
      <c r="E7" s="777" t="s">
        <v>428</v>
      </c>
      <c r="F7" s="717" t="s">
        <v>821</v>
      </c>
    </row>
    <row r="8" spans="1:6" ht="13.5" customHeight="1">
      <c r="A8" s="118"/>
      <c r="B8" s="940"/>
      <c r="C8" s="718" t="s">
        <v>764</v>
      </c>
      <c r="D8" s="778" t="s">
        <v>764</v>
      </c>
      <c r="E8" s="779" t="s">
        <v>764</v>
      </c>
      <c r="F8" s="718">
        <v>2016</v>
      </c>
    </row>
    <row r="9" spans="1:6" ht="12.75" customHeight="1">
      <c r="A9" s="119"/>
      <c r="B9" s="102" t="s">
        <v>372</v>
      </c>
      <c r="C9" s="103"/>
      <c r="D9" s="780"/>
      <c r="E9" s="780"/>
      <c r="F9" s="120"/>
    </row>
    <row r="10" spans="1:7" ht="12.75" customHeight="1">
      <c r="A10" s="704">
        <v>1</v>
      </c>
      <c r="B10" s="111" t="s">
        <v>373</v>
      </c>
      <c r="C10" s="112">
        <v>112347400</v>
      </c>
      <c r="D10" s="781">
        <v>112347400</v>
      </c>
      <c r="E10" s="781">
        <v>112347400</v>
      </c>
      <c r="F10" s="705">
        <f>E10-D10</f>
        <v>0</v>
      </c>
      <c r="G10" s="11"/>
    </row>
    <row r="11" spans="1:6" ht="12.75" customHeight="1">
      <c r="A11" s="704">
        <v>2</v>
      </c>
      <c r="B11" s="84" t="s">
        <v>374</v>
      </c>
      <c r="C11" s="85">
        <v>10563510</v>
      </c>
      <c r="D11" s="781">
        <v>10563510</v>
      </c>
      <c r="E11" s="781">
        <v>10563510</v>
      </c>
      <c r="F11" s="705">
        <f aca="true" t="shared" si="0" ref="F11:F20">E11-D11</f>
        <v>0</v>
      </c>
    </row>
    <row r="12" spans="1:6" ht="12.75" customHeight="1">
      <c r="A12" s="704">
        <v>3</v>
      </c>
      <c r="B12" s="84" t="s">
        <v>317</v>
      </c>
      <c r="C12" s="85">
        <v>25440000</v>
      </c>
      <c r="D12" s="781">
        <v>25440000</v>
      </c>
      <c r="E12" s="781">
        <v>25440000</v>
      </c>
      <c r="F12" s="705">
        <f t="shared" si="0"/>
        <v>0</v>
      </c>
    </row>
    <row r="13" spans="1:6" ht="12.75" customHeight="1">
      <c r="A13" s="704">
        <v>4</v>
      </c>
      <c r="B13" s="84" t="s">
        <v>375</v>
      </c>
      <c r="C13" s="85">
        <v>450000</v>
      </c>
      <c r="D13" s="781">
        <v>450000</v>
      </c>
      <c r="E13" s="781">
        <v>450000</v>
      </c>
      <c r="F13" s="705">
        <f t="shared" si="0"/>
        <v>0</v>
      </c>
    </row>
    <row r="14" spans="1:6" ht="12.75" customHeight="1">
      <c r="A14" s="704">
        <v>5</v>
      </c>
      <c r="B14" s="84" t="s">
        <v>376</v>
      </c>
      <c r="C14" s="85">
        <v>10369360</v>
      </c>
      <c r="D14" s="781">
        <v>10369360</v>
      </c>
      <c r="E14" s="781">
        <v>10369360</v>
      </c>
      <c r="F14" s="705">
        <f t="shared" si="0"/>
        <v>0</v>
      </c>
    </row>
    <row r="15" spans="1:6" ht="12.75" customHeight="1">
      <c r="A15" s="704">
        <v>6</v>
      </c>
      <c r="B15" s="84" t="s">
        <v>379</v>
      </c>
      <c r="C15" s="85">
        <v>22091400</v>
      </c>
      <c r="D15" s="781">
        <v>22091400</v>
      </c>
      <c r="E15" s="781">
        <v>22091400</v>
      </c>
      <c r="F15" s="705">
        <f t="shared" si="0"/>
        <v>0</v>
      </c>
    </row>
    <row r="16" spans="1:6" ht="12.75" customHeight="1">
      <c r="A16" s="704">
        <v>7</v>
      </c>
      <c r="B16" s="84" t="s">
        <v>258</v>
      </c>
      <c r="C16" s="85">
        <v>1960950</v>
      </c>
      <c r="D16" s="781">
        <v>1960950</v>
      </c>
      <c r="E16" s="781">
        <v>1960950</v>
      </c>
      <c r="F16" s="705">
        <f t="shared" si="0"/>
        <v>0</v>
      </c>
    </row>
    <row r="17" spans="1:6" ht="12.75" customHeight="1">
      <c r="A17" s="704">
        <v>8</v>
      </c>
      <c r="B17" s="84" t="s">
        <v>777</v>
      </c>
      <c r="C17" s="85">
        <v>0</v>
      </c>
      <c r="D17" s="781">
        <v>27483393</v>
      </c>
      <c r="E17" s="781">
        <v>27483393</v>
      </c>
      <c r="F17" s="705">
        <f t="shared" si="0"/>
        <v>0</v>
      </c>
    </row>
    <row r="18" spans="1:6" ht="12.75" customHeight="1">
      <c r="A18" s="704">
        <v>9</v>
      </c>
      <c r="B18" s="84" t="s">
        <v>377</v>
      </c>
      <c r="C18" s="85">
        <v>0</v>
      </c>
      <c r="D18" s="781"/>
      <c r="E18" s="781"/>
      <c r="F18" s="705">
        <f t="shared" si="0"/>
        <v>0</v>
      </c>
    </row>
    <row r="19" spans="1:6" ht="12.75" customHeight="1">
      <c r="A19" s="704">
        <v>10</v>
      </c>
      <c r="B19" s="84" t="s">
        <v>33</v>
      </c>
      <c r="C19" s="85">
        <v>293243</v>
      </c>
      <c r="D19" s="781">
        <v>293243</v>
      </c>
      <c r="E19" s="781">
        <v>293243</v>
      </c>
      <c r="F19" s="705">
        <f t="shared" si="0"/>
        <v>0</v>
      </c>
    </row>
    <row r="20" spans="1:6" ht="12.75" customHeight="1">
      <c r="A20" s="704">
        <v>11</v>
      </c>
      <c r="B20" s="84" t="s">
        <v>765</v>
      </c>
      <c r="C20" s="85"/>
      <c r="D20" s="781"/>
      <c r="E20" s="781"/>
      <c r="F20" s="705">
        <f t="shared" si="0"/>
        <v>0</v>
      </c>
    </row>
    <row r="21" spans="1:6" ht="30.75" customHeight="1">
      <c r="A21" s="706" t="s">
        <v>262</v>
      </c>
      <c r="B21" s="369" t="s">
        <v>556</v>
      </c>
      <c r="C21" s="87">
        <f>SUM(C10:C20)</f>
        <v>183515863</v>
      </c>
      <c r="D21" s="782">
        <f>SUM(D10:D20)</f>
        <v>210999256</v>
      </c>
      <c r="E21" s="782">
        <f>SUM(E10:E20)</f>
        <v>210999256</v>
      </c>
      <c r="F21" s="618">
        <f>SUM(F10:F20)</f>
        <v>0</v>
      </c>
    </row>
    <row r="22" spans="1:6" ht="15.75" customHeight="1">
      <c r="A22" s="706"/>
      <c r="B22" s="707" t="s">
        <v>557</v>
      </c>
      <c r="C22" s="87"/>
      <c r="D22" s="783"/>
      <c r="E22" s="783"/>
      <c r="F22" s="618"/>
    </row>
    <row r="23" spans="1:6" ht="11.25" customHeight="1">
      <c r="A23" s="186">
        <v>12</v>
      </c>
      <c r="B23" s="84" t="s">
        <v>558</v>
      </c>
      <c r="C23" s="85">
        <v>8812500</v>
      </c>
      <c r="D23" s="781">
        <v>8812500</v>
      </c>
      <c r="E23" s="781">
        <v>8812500</v>
      </c>
      <c r="F23" s="120">
        <f>E23-D23</f>
        <v>0</v>
      </c>
    </row>
    <row r="24" spans="1:6" ht="11.25" customHeight="1">
      <c r="A24" s="186">
        <v>13</v>
      </c>
      <c r="B24" s="84" t="s">
        <v>766</v>
      </c>
      <c r="C24" s="85"/>
      <c r="D24" s="781">
        <v>6266667</v>
      </c>
      <c r="E24" s="781">
        <v>6266667</v>
      </c>
      <c r="F24" s="941">
        <v>-6044160</v>
      </c>
    </row>
    <row r="25" spans="1:6" ht="11.25" customHeight="1">
      <c r="A25" s="186">
        <v>14</v>
      </c>
      <c r="B25" s="84" t="s">
        <v>767</v>
      </c>
      <c r="C25" s="85"/>
      <c r="D25" s="781">
        <v>696500</v>
      </c>
      <c r="E25" s="781">
        <v>696500</v>
      </c>
      <c r="F25" s="942"/>
    </row>
    <row r="26" spans="1:6" ht="11.25" customHeight="1">
      <c r="A26" s="186">
        <v>15</v>
      </c>
      <c r="B26" s="84" t="s">
        <v>768</v>
      </c>
      <c r="C26" s="85"/>
      <c r="D26" s="781">
        <v>28576400</v>
      </c>
      <c r="E26" s="781">
        <v>28576400</v>
      </c>
      <c r="F26" s="942"/>
    </row>
    <row r="27" spans="1:6" ht="11.25" customHeight="1">
      <c r="A27" s="186">
        <v>16</v>
      </c>
      <c r="B27" s="84" t="s">
        <v>769</v>
      </c>
      <c r="C27" s="85"/>
      <c r="D27" s="781">
        <v>7800000</v>
      </c>
      <c r="E27" s="781">
        <v>7800000</v>
      </c>
      <c r="F27" s="942"/>
    </row>
    <row r="28" spans="1:6" ht="11.25" customHeight="1">
      <c r="A28" s="186">
        <v>17</v>
      </c>
      <c r="B28" s="84" t="s">
        <v>770</v>
      </c>
      <c r="C28" s="85"/>
      <c r="D28" s="781">
        <v>384000</v>
      </c>
      <c r="E28" s="781">
        <v>384000</v>
      </c>
      <c r="F28" s="943"/>
    </row>
    <row r="29" spans="1:6" ht="27.75" customHeight="1">
      <c r="A29" s="706" t="s">
        <v>263</v>
      </c>
      <c r="B29" s="369" t="s">
        <v>559</v>
      </c>
      <c r="C29" s="87">
        <f>SUM(C23)</f>
        <v>8812500</v>
      </c>
      <c r="D29" s="783">
        <f>SUM(D23:D28)</f>
        <v>52536067</v>
      </c>
      <c r="E29" s="783">
        <f>SUM(E23:E28)</f>
        <v>52536067</v>
      </c>
      <c r="F29" s="618">
        <f>SUM(F23:F28)</f>
        <v>-6044160</v>
      </c>
    </row>
    <row r="30" spans="1:6" ht="22.5" customHeight="1">
      <c r="A30" s="704"/>
      <c r="B30" s="707" t="s">
        <v>560</v>
      </c>
      <c r="C30" s="87"/>
      <c r="D30" s="783"/>
      <c r="E30" s="783"/>
      <c r="F30" s="618"/>
    </row>
    <row r="31" spans="1:6" ht="12.75" customHeight="1">
      <c r="A31" s="704">
        <v>18</v>
      </c>
      <c r="B31" s="84" t="s">
        <v>561</v>
      </c>
      <c r="C31" s="85">
        <v>57157811</v>
      </c>
      <c r="D31" s="784">
        <v>57157811</v>
      </c>
      <c r="E31" s="784">
        <v>57157811</v>
      </c>
      <c r="F31" s="120">
        <f>E31-D31</f>
        <v>0</v>
      </c>
    </row>
    <row r="32" spans="1:6" ht="12.75" customHeight="1">
      <c r="A32" s="704">
        <v>19</v>
      </c>
      <c r="B32" s="708" t="s">
        <v>771</v>
      </c>
      <c r="C32" s="85">
        <v>5400000</v>
      </c>
      <c r="D32" s="784">
        <v>5400000</v>
      </c>
      <c r="E32" s="784">
        <v>5400000</v>
      </c>
      <c r="F32" s="120">
        <f aca="true" t="shared" si="1" ref="F32:F42">E32-D32</f>
        <v>0</v>
      </c>
    </row>
    <row r="33" spans="1:6" ht="12.75" customHeight="1">
      <c r="A33" s="704">
        <v>20</v>
      </c>
      <c r="B33" s="83" t="s">
        <v>259</v>
      </c>
      <c r="C33" s="85">
        <v>4318080</v>
      </c>
      <c r="D33" s="784">
        <v>4318080</v>
      </c>
      <c r="E33" s="784">
        <v>4318080</v>
      </c>
      <c r="F33" s="120">
        <f t="shared" si="1"/>
        <v>0</v>
      </c>
    </row>
    <row r="34" spans="1:6" ht="12.75" customHeight="1">
      <c r="A34" s="704">
        <v>21</v>
      </c>
      <c r="B34" s="88" t="s">
        <v>260</v>
      </c>
      <c r="C34" s="85">
        <v>5510000</v>
      </c>
      <c r="D34" s="784">
        <v>3770000</v>
      </c>
      <c r="E34" s="784">
        <v>3770000</v>
      </c>
      <c r="F34" s="120">
        <f t="shared" si="1"/>
        <v>0</v>
      </c>
    </row>
    <row r="35" spans="1:6" ht="12.75" customHeight="1">
      <c r="A35" s="704">
        <v>22</v>
      </c>
      <c r="B35" s="88" t="s">
        <v>308</v>
      </c>
      <c r="C35" s="85">
        <v>5000000</v>
      </c>
      <c r="D35" s="784">
        <v>5000000</v>
      </c>
      <c r="E35" s="784">
        <v>5000000</v>
      </c>
      <c r="F35" s="120">
        <f t="shared" si="1"/>
        <v>0</v>
      </c>
    </row>
    <row r="36" spans="1:6" ht="12.75" customHeight="1">
      <c r="A36" s="704">
        <v>23</v>
      </c>
      <c r="B36" s="88" t="s">
        <v>378</v>
      </c>
      <c r="C36" s="85">
        <v>2616000</v>
      </c>
      <c r="D36" s="784">
        <v>2616000</v>
      </c>
      <c r="E36" s="784">
        <v>2616000</v>
      </c>
      <c r="F36" s="120">
        <f t="shared" si="1"/>
        <v>0</v>
      </c>
    </row>
    <row r="37" spans="1:6" ht="12.75" customHeight="1">
      <c r="A37" s="704">
        <v>24</v>
      </c>
      <c r="B37" s="83" t="s">
        <v>261</v>
      </c>
      <c r="C37" s="85">
        <v>21246300</v>
      </c>
      <c r="D37" s="784">
        <v>21246300</v>
      </c>
      <c r="E37" s="784">
        <v>21246300</v>
      </c>
      <c r="F37" s="120">
        <v>913875</v>
      </c>
    </row>
    <row r="38" spans="1:6" ht="12.75" customHeight="1">
      <c r="A38" s="704">
        <v>25</v>
      </c>
      <c r="B38" s="84" t="s">
        <v>772</v>
      </c>
      <c r="C38" s="85">
        <v>16874880</v>
      </c>
      <c r="D38" s="784">
        <v>18229440</v>
      </c>
      <c r="E38" s="784">
        <v>18229440</v>
      </c>
      <c r="F38" s="120">
        <f t="shared" si="1"/>
        <v>0</v>
      </c>
    </row>
    <row r="39" spans="1:6" ht="12.75" customHeight="1">
      <c r="A39" s="704">
        <v>26</v>
      </c>
      <c r="B39" s="84" t="s">
        <v>773</v>
      </c>
      <c r="C39" s="85">
        <v>31693580</v>
      </c>
      <c r="D39" s="784">
        <v>45663514</v>
      </c>
      <c r="E39" s="784">
        <v>45663514</v>
      </c>
      <c r="F39" s="120">
        <v>-2070513</v>
      </c>
    </row>
    <row r="40" spans="1:6" ht="12.75" customHeight="1">
      <c r="A40" s="704">
        <v>27</v>
      </c>
      <c r="B40" s="84" t="s">
        <v>774</v>
      </c>
      <c r="C40" s="85">
        <v>5701000</v>
      </c>
      <c r="D40" s="784">
        <v>7087328</v>
      </c>
      <c r="E40" s="784">
        <v>7087328</v>
      </c>
      <c r="F40" s="120">
        <f t="shared" si="1"/>
        <v>0</v>
      </c>
    </row>
    <row r="41" spans="1:6" ht="12.75" customHeight="1">
      <c r="A41" s="704">
        <v>28</v>
      </c>
      <c r="B41" s="84" t="s">
        <v>775</v>
      </c>
      <c r="C41" s="85">
        <v>3226200</v>
      </c>
      <c r="D41" s="784">
        <v>2533080</v>
      </c>
      <c r="E41" s="784">
        <v>2533080</v>
      </c>
      <c r="F41" s="120">
        <v>-3416</v>
      </c>
    </row>
    <row r="42" spans="1:6" ht="12.75" customHeight="1">
      <c r="A42" s="704">
        <v>29</v>
      </c>
      <c r="B42" s="84" t="s">
        <v>820</v>
      </c>
      <c r="C42" s="85"/>
      <c r="D42" s="784">
        <v>3630800</v>
      </c>
      <c r="E42" s="784">
        <v>3630800</v>
      </c>
      <c r="F42" s="120">
        <f t="shared" si="1"/>
        <v>0</v>
      </c>
    </row>
    <row r="43" spans="1:6" ht="27.75" customHeight="1">
      <c r="A43" s="706" t="s">
        <v>426</v>
      </c>
      <c r="B43" s="709" t="s">
        <v>562</v>
      </c>
      <c r="C43" s="87">
        <f>SUM(C31:C41)</f>
        <v>158743851</v>
      </c>
      <c r="D43" s="782">
        <f>SUM(D31:D42)</f>
        <v>176652353</v>
      </c>
      <c r="E43" s="782">
        <f>SUM(E31:E42)</f>
        <v>176652353</v>
      </c>
      <c r="F43" s="618">
        <f>SUM(F31:F42)</f>
        <v>-1160054</v>
      </c>
    </row>
    <row r="44" spans="1:6" ht="12.75" customHeight="1">
      <c r="A44" s="704"/>
      <c r="B44" s="710" t="s">
        <v>563</v>
      </c>
      <c r="C44" s="85"/>
      <c r="D44" s="781"/>
      <c r="E44" s="781"/>
      <c r="F44" s="120"/>
    </row>
    <row r="45" spans="1:6" ht="25.5" customHeight="1">
      <c r="A45" s="704">
        <v>30</v>
      </c>
      <c r="B45" s="370" t="s">
        <v>776</v>
      </c>
      <c r="C45" s="85">
        <v>9327480</v>
      </c>
      <c r="D45" s="781">
        <v>9327480</v>
      </c>
      <c r="E45" s="781">
        <v>9327480</v>
      </c>
      <c r="F45" s="120">
        <f>E45-D45</f>
        <v>0</v>
      </c>
    </row>
    <row r="46" spans="1:6" ht="25.5" customHeight="1">
      <c r="A46" s="704">
        <v>31</v>
      </c>
      <c r="B46" s="711" t="s">
        <v>564</v>
      </c>
      <c r="C46" s="85"/>
      <c r="D46" s="781">
        <v>373077</v>
      </c>
      <c r="E46" s="781">
        <v>373077</v>
      </c>
      <c r="F46" s="120">
        <f>E46-D46</f>
        <v>0</v>
      </c>
    </row>
    <row r="47" spans="1:6" ht="25.5" customHeight="1">
      <c r="A47" s="704">
        <v>32</v>
      </c>
      <c r="B47" s="711" t="s">
        <v>778</v>
      </c>
      <c r="C47" s="719"/>
      <c r="D47" s="785">
        <v>382000</v>
      </c>
      <c r="E47" s="785">
        <v>382000</v>
      </c>
      <c r="F47" s="120">
        <f>E47-D47</f>
        <v>0</v>
      </c>
    </row>
    <row r="48" spans="1:6" ht="12.75" customHeight="1">
      <c r="A48" s="944" t="s">
        <v>565</v>
      </c>
      <c r="B48" s="931" t="s">
        <v>566</v>
      </c>
      <c r="C48" s="933">
        <f>SUM(C45)</f>
        <v>9327480</v>
      </c>
      <c r="D48" s="935">
        <f>SUM(D45:D47)</f>
        <v>10082557</v>
      </c>
      <c r="E48" s="935">
        <f>SUM(E45:E47)</f>
        <v>10082557</v>
      </c>
      <c r="F48" s="933">
        <f>SUM(F45:F46)</f>
        <v>0</v>
      </c>
    </row>
    <row r="49" spans="1:6" ht="15" customHeight="1">
      <c r="A49" s="945"/>
      <c r="B49" s="932"/>
      <c r="C49" s="934"/>
      <c r="D49" s="936"/>
      <c r="E49" s="936"/>
      <c r="F49" s="934"/>
    </row>
    <row r="50" spans="1:6" ht="15" customHeight="1">
      <c r="A50" s="712"/>
      <c r="B50" s="674" t="s">
        <v>779</v>
      </c>
      <c r="C50" s="720"/>
      <c r="D50" s="786"/>
      <c r="E50" s="786"/>
      <c r="F50" s="713"/>
    </row>
    <row r="51" spans="1:6" ht="24" customHeight="1">
      <c r="A51" s="704">
        <v>33</v>
      </c>
      <c r="B51" s="721" t="s">
        <v>780</v>
      </c>
      <c r="C51" s="720"/>
      <c r="D51" s="786">
        <v>1013040</v>
      </c>
      <c r="E51" s="786">
        <v>1013040</v>
      </c>
      <c r="F51" s="713">
        <v>-89040</v>
      </c>
    </row>
    <row r="52" spans="1:6" ht="24" customHeight="1">
      <c r="A52" s="704">
        <v>34</v>
      </c>
      <c r="B52" s="721" t="s">
        <v>765</v>
      </c>
      <c r="C52" s="720"/>
      <c r="D52" s="781">
        <v>3128010</v>
      </c>
      <c r="E52" s="781">
        <v>3128010</v>
      </c>
      <c r="F52" s="713"/>
    </row>
    <row r="53" spans="1:6" ht="15" customHeight="1">
      <c r="A53" s="712" t="s">
        <v>781</v>
      </c>
      <c r="B53" s="674" t="s">
        <v>782</v>
      </c>
      <c r="C53" s="720">
        <f>SUM(C51)</f>
        <v>0</v>
      </c>
      <c r="D53" s="787">
        <f>SUM(D51:D52)</f>
        <v>4141050</v>
      </c>
      <c r="E53" s="787">
        <f>SUM(E51:E52)</f>
        <v>4141050</v>
      </c>
      <c r="F53" s="713">
        <f>SUM(F51)</f>
        <v>-89040</v>
      </c>
    </row>
    <row r="54" spans="1:6" ht="12.75" customHeight="1">
      <c r="A54" s="714"/>
      <c r="B54" s="86" t="s">
        <v>380</v>
      </c>
      <c r="C54" s="87">
        <f>SUM(C21,C29,C43,C48,C53)</f>
        <v>360399694</v>
      </c>
      <c r="D54" s="782">
        <f>SUM(D21,D29,D43,D48,D53)</f>
        <v>454411283</v>
      </c>
      <c r="E54" s="782">
        <f>SUM(E21,E29,E43,E48,E53)</f>
        <v>454411283</v>
      </c>
      <c r="F54" s="618">
        <f>SUM(F21,F29,F43,F48,F53)</f>
        <v>-7293254</v>
      </c>
    </row>
    <row r="55" spans="1:4" ht="12.75" customHeight="1">
      <c r="A55" s="89"/>
      <c r="B55" s="90"/>
      <c r="C55" s="90"/>
      <c r="D55" s="11"/>
    </row>
    <row r="56" spans="1:34" ht="12.75" customHeight="1">
      <c r="A56" s="89"/>
      <c r="B56" s="715"/>
      <c r="C56" s="71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2.75" customHeight="1">
      <c r="A57" s="89"/>
      <c r="B57" s="716"/>
      <c r="C57" s="71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2.75" customHeight="1">
      <c r="A58" s="8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3.5" customHeight="1">
      <c r="A59" s="89"/>
      <c r="B59" s="90"/>
      <c r="C59" s="9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3.5" customHeight="1">
      <c r="A60" s="89"/>
      <c r="B60" s="90"/>
      <c r="C60" s="9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</sheetData>
  <sheetProtection/>
  <mergeCells count="11">
    <mergeCell ref="A48:A49"/>
    <mergeCell ref="A1:F1"/>
    <mergeCell ref="A3:F4"/>
    <mergeCell ref="B48:B49"/>
    <mergeCell ref="C48:C49"/>
    <mergeCell ref="D48:D49"/>
    <mergeCell ref="E48:E49"/>
    <mergeCell ref="E5:L5"/>
    <mergeCell ref="B7:B8"/>
    <mergeCell ref="F24:F28"/>
    <mergeCell ref="F48:F49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06" zoomScaleSheetLayoutView="106" zoomScalePageLayoutView="0" workbookViewId="0" topLeftCell="A1">
      <selection activeCell="C10" sqref="C10"/>
    </sheetView>
  </sheetViews>
  <sheetFormatPr defaultColWidth="8.7109375" defaultRowHeight="12.75" customHeight="1"/>
  <cols>
    <col min="1" max="1" width="4.7109375" style="1" customWidth="1"/>
    <col min="2" max="2" width="36.421875" style="1" customWidth="1"/>
    <col min="3" max="5" width="11.28125" style="1" customWidth="1"/>
    <col min="6" max="6" width="26.7109375" style="1" customWidth="1"/>
    <col min="7" max="9" width="11.28125" style="1" customWidth="1"/>
    <col min="10" max="16384" width="8.7109375" style="1" customWidth="1"/>
  </cols>
  <sheetData>
    <row r="1" spans="6:9" ht="12.75" customHeight="1">
      <c r="F1" s="946" t="s">
        <v>875</v>
      </c>
      <c r="G1" s="946"/>
      <c r="H1" s="947"/>
      <c r="I1" s="128"/>
    </row>
    <row r="3" spans="1:9" ht="12.75" customHeight="1">
      <c r="A3" s="948" t="s">
        <v>659</v>
      </c>
      <c r="B3" s="948"/>
      <c r="C3" s="948"/>
      <c r="D3" s="948"/>
      <c r="E3" s="948"/>
      <c r="F3" s="948"/>
      <c r="G3" s="948"/>
      <c r="H3" s="948"/>
      <c r="I3" s="948"/>
    </row>
    <row r="4" spans="1:9" ht="12.75" customHeight="1">
      <c r="A4" s="948" t="s">
        <v>593</v>
      </c>
      <c r="B4" s="948"/>
      <c r="C4" s="948"/>
      <c r="D4" s="948"/>
      <c r="E4" s="948"/>
      <c r="F4" s="948"/>
      <c r="G4" s="948"/>
      <c r="H4" s="948"/>
      <c r="I4" s="948"/>
    </row>
    <row r="5" spans="1:7" ht="15.75" customHeight="1">
      <c r="A5" s="19"/>
      <c r="B5" s="19"/>
      <c r="C5" s="19"/>
      <c r="D5" s="19"/>
      <c r="E5" s="19"/>
      <c r="F5" s="19"/>
      <c r="G5" s="19"/>
    </row>
    <row r="6" spans="1:9" ht="15.75" customHeight="1">
      <c r="A6" s="19"/>
      <c r="B6" s="19"/>
      <c r="C6" s="19"/>
      <c r="D6" s="19"/>
      <c r="E6" s="19"/>
      <c r="F6" s="19"/>
      <c r="G6" s="20"/>
      <c r="I6" s="20" t="s">
        <v>855</v>
      </c>
    </row>
    <row r="7" spans="1:9" ht="12.75" customHeight="1">
      <c r="A7" s="4" t="s">
        <v>256</v>
      </c>
      <c r="B7" s="21" t="s">
        <v>264</v>
      </c>
      <c r="C7" s="22">
        <v>2016</v>
      </c>
      <c r="D7" s="201">
        <v>2016</v>
      </c>
      <c r="E7" s="201">
        <v>2016</v>
      </c>
      <c r="F7" s="21" t="s">
        <v>265</v>
      </c>
      <c r="G7" s="22">
        <v>2016</v>
      </c>
      <c r="H7" s="202">
        <v>2016</v>
      </c>
      <c r="I7" s="224">
        <v>2016</v>
      </c>
    </row>
    <row r="8" spans="1:9" ht="12.75" customHeight="1">
      <c r="A8" s="23"/>
      <c r="B8" s="24"/>
      <c r="C8" s="25" t="s">
        <v>382</v>
      </c>
      <c r="D8" s="25" t="s">
        <v>421</v>
      </c>
      <c r="E8" s="25" t="s">
        <v>428</v>
      </c>
      <c r="F8" s="24"/>
      <c r="G8" s="6" t="s">
        <v>382</v>
      </c>
      <c r="H8" s="203" t="s">
        <v>421</v>
      </c>
      <c r="I8" s="225" t="s">
        <v>428</v>
      </c>
    </row>
    <row r="9" spans="1:9" ht="12.75" customHeight="1">
      <c r="A9" s="5" t="s">
        <v>266</v>
      </c>
      <c r="B9" s="26" t="s">
        <v>267</v>
      </c>
      <c r="C9" s="27"/>
      <c r="D9" s="27"/>
      <c r="E9" s="27"/>
      <c r="F9" s="26" t="s">
        <v>268</v>
      </c>
      <c r="G9" s="7"/>
      <c r="H9" s="204"/>
      <c r="I9" s="226"/>
    </row>
    <row r="10" spans="1:10" ht="12.75" customHeight="1">
      <c r="A10" s="28" t="s">
        <v>269</v>
      </c>
      <c r="B10" s="29" t="s">
        <v>594</v>
      </c>
      <c r="C10" s="16">
        <v>394491</v>
      </c>
      <c r="D10" s="16">
        <v>549773</v>
      </c>
      <c r="E10" s="129">
        <f>'2.sz. mell. '!D16</f>
        <v>544931</v>
      </c>
      <c r="F10" s="29" t="s">
        <v>581</v>
      </c>
      <c r="G10" s="16">
        <v>235932</v>
      </c>
      <c r="H10" s="205">
        <v>326906</v>
      </c>
      <c r="I10" s="124">
        <f>'3. sz. mell. '!F278+'3. sz. mell. '!F282+'3. sz. mell. '!F286</f>
        <v>304854</v>
      </c>
      <c r="J10" s="798"/>
    </row>
    <row r="11" spans="1:10" ht="12.75" customHeight="1">
      <c r="A11" s="28" t="s">
        <v>270</v>
      </c>
      <c r="B11" s="109" t="s">
        <v>575</v>
      </c>
      <c r="C11" s="110">
        <v>160000</v>
      </c>
      <c r="D11" s="110">
        <v>160000</v>
      </c>
      <c r="E11" s="130">
        <f>'2.sz. mell. '!D29</f>
        <v>180781</v>
      </c>
      <c r="F11" s="15" t="s">
        <v>582</v>
      </c>
      <c r="G11" s="16">
        <v>64000</v>
      </c>
      <c r="H11" s="205">
        <v>81727</v>
      </c>
      <c r="I11" s="124">
        <f>'3. sz. mell. '!G278+'3. sz. mell. '!G282+'3. sz. mell. '!G286</f>
        <v>75621</v>
      </c>
      <c r="J11" s="798"/>
    </row>
    <row r="12" spans="1:10" ht="12.75" customHeight="1">
      <c r="A12" s="5" t="s">
        <v>271</v>
      </c>
      <c r="B12" s="109" t="s">
        <v>576</v>
      </c>
      <c r="C12" s="110">
        <v>98958</v>
      </c>
      <c r="D12" s="110">
        <v>126806</v>
      </c>
      <c r="E12" s="130">
        <f>'2.sz. mell. '!D40</f>
        <v>112819</v>
      </c>
      <c r="F12" s="15" t="s">
        <v>583</v>
      </c>
      <c r="G12" s="16">
        <v>258501</v>
      </c>
      <c r="H12" s="205">
        <v>304116</v>
      </c>
      <c r="I12" s="124">
        <f>'3. sz. mell. '!H278+'3. sz. mell. '!H282+'3. sz. mell. '!H286</f>
        <v>265121</v>
      </c>
      <c r="J12" s="798"/>
    </row>
    <row r="13" spans="1:10" ht="12.75" customHeight="1">
      <c r="A13" s="28" t="s">
        <v>272</v>
      </c>
      <c r="B13" s="15" t="s">
        <v>595</v>
      </c>
      <c r="C13" s="16">
        <v>10478</v>
      </c>
      <c r="D13" s="16">
        <v>21350</v>
      </c>
      <c r="E13" s="131">
        <f>'2.sz. mell. '!D44</f>
        <v>15154</v>
      </c>
      <c r="F13" s="15" t="s">
        <v>584</v>
      </c>
      <c r="G13" s="16">
        <v>13470</v>
      </c>
      <c r="H13" s="205">
        <v>17101</v>
      </c>
      <c r="I13" s="124">
        <f>'3. sz. mell. '!I278+'3. sz. mell. '!I282+'3. sz. mell. '!I286</f>
        <v>13919</v>
      </c>
      <c r="J13" s="798"/>
    </row>
    <row r="14" spans="1:10" ht="12.75" customHeight="1">
      <c r="A14" s="28" t="s">
        <v>273</v>
      </c>
      <c r="B14" s="15" t="s">
        <v>580</v>
      </c>
      <c r="C14" s="16">
        <v>80904</v>
      </c>
      <c r="D14" s="16">
        <v>84944</v>
      </c>
      <c r="E14" s="131">
        <f>'2.sz. mell. '!D48</f>
        <v>101963</v>
      </c>
      <c r="F14" s="15" t="s">
        <v>585</v>
      </c>
      <c r="G14" s="16">
        <v>68629</v>
      </c>
      <c r="H14" s="205">
        <v>94060</v>
      </c>
      <c r="I14" s="124">
        <f>'3. sz. mell. '!J278+'3. sz. mell. '!J282+'3. sz. mell. '!J286</f>
        <v>93992</v>
      </c>
      <c r="J14" s="798"/>
    </row>
    <row r="15" spans="1:10" ht="12.75" customHeight="1">
      <c r="A15" s="5" t="s">
        <v>274</v>
      </c>
      <c r="B15" s="15"/>
      <c r="C15" s="16"/>
      <c r="D15" s="16"/>
      <c r="E15" s="131"/>
      <c r="F15" s="15" t="s">
        <v>586</v>
      </c>
      <c r="G15" s="16">
        <v>56352</v>
      </c>
      <c r="H15" s="205">
        <v>13858</v>
      </c>
      <c r="I15" s="124">
        <f>'3. sz. mell. '!O278</f>
        <v>0</v>
      </c>
      <c r="J15" s="798"/>
    </row>
    <row r="16" spans="1:10" ht="12.75" customHeight="1">
      <c r="A16" s="28" t="s">
        <v>275</v>
      </c>
      <c r="B16" s="43"/>
      <c r="C16" s="624"/>
      <c r="D16" s="624"/>
      <c r="E16" s="625"/>
      <c r="F16" s="43" t="s">
        <v>32</v>
      </c>
      <c r="G16" s="624"/>
      <c r="H16" s="626"/>
      <c r="I16" s="627"/>
      <c r="J16" s="798"/>
    </row>
    <row r="17" spans="1:10" ht="12.75" customHeight="1">
      <c r="A17" s="28" t="s">
        <v>276</v>
      </c>
      <c r="B17" s="30" t="s">
        <v>281</v>
      </c>
      <c r="C17" s="31">
        <v>744831</v>
      </c>
      <c r="D17" s="31">
        <f>SUM(D10:D15)</f>
        <v>942873</v>
      </c>
      <c r="E17" s="31">
        <f>SUM(E10:E15)</f>
        <v>955648</v>
      </c>
      <c r="F17" s="30" t="s">
        <v>281</v>
      </c>
      <c r="G17" s="31">
        <v>696884</v>
      </c>
      <c r="H17" s="206">
        <f>SUM(H10:H16)</f>
        <v>837768</v>
      </c>
      <c r="I17" s="206">
        <f>SUM(I10:I16)</f>
        <v>753507</v>
      </c>
      <c r="J17" s="798"/>
    </row>
    <row r="18" spans="1:10" ht="12.75" customHeight="1">
      <c r="A18" s="5" t="s">
        <v>277</v>
      </c>
      <c r="B18" s="32" t="s">
        <v>283</v>
      </c>
      <c r="C18" s="16"/>
      <c r="D18" s="16"/>
      <c r="E18" s="131"/>
      <c r="F18" s="32" t="s">
        <v>284</v>
      </c>
      <c r="G18" s="16"/>
      <c r="H18" s="205"/>
      <c r="I18" s="124"/>
      <c r="J18" s="798"/>
    </row>
    <row r="19" spans="1:10" ht="12.75" customHeight="1">
      <c r="A19" s="28" t="s">
        <v>321</v>
      </c>
      <c r="B19" s="7" t="s">
        <v>596</v>
      </c>
      <c r="C19" s="16">
        <v>0</v>
      </c>
      <c r="D19" s="16">
        <v>382</v>
      </c>
      <c r="E19" s="16">
        <f>'2.sz. mell. '!D18</f>
        <v>382</v>
      </c>
      <c r="F19" s="7" t="s">
        <v>587</v>
      </c>
      <c r="G19" s="16">
        <v>37762</v>
      </c>
      <c r="H19" s="205">
        <v>77429</v>
      </c>
      <c r="I19" s="124">
        <f>'3. sz. mell. '!K278+'3. sz. mell. '!K282+'3. sz. mell. '!K286</f>
        <v>57140</v>
      </c>
      <c r="J19" s="798"/>
    </row>
    <row r="20" spans="1:10" ht="12.75" customHeight="1">
      <c r="A20" s="28" t="s">
        <v>278</v>
      </c>
      <c r="B20" s="29" t="s">
        <v>577</v>
      </c>
      <c r="C20" s="17">
        <v>94</v>
      </c>
      <c r="D20" s="17">
        <v>1244</v>
      </c>
      <c r="E20" s="129">
        <f>'2.sz. mell. '!D42</f>
        <v>1739</v>
      </c>
      <c r="F20" s="29" t="s">
        <v>588</v>
      </c>
      <c r="G20" s="17">
        <v>10329</v>
      </c>
      <c r="H20" s="207">
        <v>22591</v>
      </c>
      <c r="I20" s="124">
        <f>'3. sz. mell. '!L278+'3. sz. mell. '!L282+'3. sz. mell. '!L286</f>
        <v>4908</v>
      </c>
      <c r="J20" s="798"/>
    </row>
    <row r="21" spans="1:10" ht="12.75" customHeight="1">
      <c r="A21" s="5" t="s">
        <v>279</v>
      </c>
      <c r="B21" s="15" t="s">
        <v>597</v>
      </c>
      <c r="C21" s="16">
        <v>50</v>
      </c>
      <c r="D21" s="16">
        <v>50</v>
      </c>
      <c r="E21" s="131">
        <f>'2.sz. mell. '!D46</f>
        <v>0</v>
      </c>
      <c r="F21" s="15" t="s">
        <v>589</v>
      </c>
      <c r="G21" s="16">
        <v>0</v>
      </c>
      <c r="H21" s="205">
        <v>6761</v>
      </c>
      <c r="I21" s="124">
        <f>'3. sz. mell. '!M286+'3. sz. mell. '!M282+'3. sz. mell. '!M278</f>
        <v>6181</v>
      </c>
      <c r="J21" s="798"/>
    </row>
    <row r="22" spans="1:10" ht="12.75" customHeight="1">
      <c r="A22" s="28" t="s">
        <v>280</v>
      </c>
      <c r="B22" s="34" t="s">
        <v>281</v>
      </c>
      <c r="C22" s="100">
        <v>144</v>
      </c>
      <c r="D22" s="100">
        <f>SUM(D19:D21)</f>
        <v>1676</v>
      </c>
      <c r="E22" s="100">
        <f>SUM(E19:E21)</f>
        <v>2121</v>
      </c>
      <c r="F22" s="34" t="s">
        <v>293</v>
      </c>
      <c r="G22" s="18">
        <v>48091</v>
      </c>
      <c r="H22" s="208">
        <f>SUM(H19:H21)</f>
        <v>106781</v>
      </c>
      <c r="I22" s="208">
        <f>SUM(I19:I21)</f>
        <v>68229</v>
      </c>
      <c r="J22" s="798"/>
    </row>
    <row r="23" spans="1:10" ht="12.75" customHeight="1">
      <c r="A23" s="28" t="s">
        <v>282</v>
      </c>
      <c r="B23" s="33" t="s">
        <v>295</v>
      </c>
      <c r="C23" s="18">
        <v>744975</v>
      </c>
      <c r="D23" s="18">
        <f>SUM(D17,D22)</f>
        <v>944549</v>
      </c>
      <c r="E23" s="18">
        <f>SUM(E17,E22)</f>
        <v>957769</v>
      </c>
      <c r="F23" s="34" t="s">
        <v>296</v>
      </c>
      <c r="G23" s="18">
        <v>744975</v>
      </c>
      <c r="H23" s="208">
        <f>SUM(H17,H22)</f>
        <v>944549</v>
      </c>
      <c r="I23" s="208">
        <f>SUM(I22,I17)</f>
        <v>821736</v>
      </c>
      <c r="J23" s="798"/>
    </row>
    <row r="25" spans="2:5" ht="12.75" customHeight="1">
      <c r="B25" s="35"/>
      <c r="C25" s="104"/>
      <c r="D25" s="36"/>
      <c r="E25" s="36"/>
    </row>
    <row r="27" ht="12.75" customHeight="1">
      <c r="B27" s="53"/>
    </row>
  </sheetData>
  <sheetProtection selectLockedCells="1" selectUnlockedCells="1"/>
  <mergeCells count="3">
    <mergeCell ref="F1:H1"/>
    <mergeCell ref="A3:I3"/>
    <mergeCell ref="A4:I4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SheetLayoutView="100" workbookViewId="0" topLeftCell="A1">
      <selection activeCell="J1" sqref="J1:T1"/>
    </sheetView>
  </sheetViews>
  <sheetFormatPr defaultColWidth="8.7109375" defaultRowHeight="12.75" customHeight="1"/>
  <cols>
    <col min="1" max="1" width="3.140625" style="1" bestFit="1" customWidth="1"/>
    <col min="2" max="2" width="29.7109375" style="1" bestFit="1" customWidth="1"/>
    <col min="3" max="3" width="7.57421875" style="1" customWidth="1"/>
    <col min="4" max="5" width="6.57421875" style="1" customWidth="1"/>
    <col min="6" max="6" width="6.8515625" style="1" customWidth="1"/>
    <col min="7" max="7" width="7.00390625" style="1" customWidth="1"/>
    <col min="8" max="8" width="6.421875" style="1" customWidth="1"/>
    <col min="9" max="9" width="6.28125" style="1" customWidth="1"/>
    <col min="10" max="10" width="6.57421875" style="1" customWidth="1"/>
    <col min="11" max="11" width="6.8515625" style="1" customWidth="1"/>
    <col min="12" max="12" width="6.421875" style="1" customWidth="1"/>
    <col min="13" max="15" width="8.7109375" style="1" customWidth="1"/>
    <col min="16" max="17" width="13.140625" style="1" customWidth="1"/>
    <col min="18" max="16384" width="8.7109375" style="1" customWidth="1"/>
  </cols>
  <sheetData>
    <row r="1" spans="10:20" ht="12.75" customHeight="1">
      <c r="J1" s="949" t="s">
        <v>865</v>
      </c>
      <c r="K1" s="949"/>
      <c r="L1" s="950"/>
      <c r="M1" s="950"/>
      <c r="N1" s="950"/>
      <c r="O1" s="950"/>
      <c r="P1" s="950"/>
      <c r="Q1" s="950"/>
      <c r="R1" s="950"/>
      <c r="S1" s="950"/>
      <c r="T1" s="947"/>
    </row>
    <row r="3" ht="12.75" customHeight="1">
      <c r="T3" s="11"/>
    </row>
    <row r="4" spans="1:20" ht="12.75" customHeight="1">
      <c r="A4" s="951" t="s">
        <v>297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47"/>
    </row>
    <row r="5" spans="1:20" ht="12.75" customHeight="1">
      <c r="A5" s="951" t="s">
        <v>658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47"/>
    </row>
    <row r="6" ht="12.75" customHeight="1" thickBot="1">
      <c r="T6" s="159" t="s">
        <v>338</v>
      </c>
    </row>
    <row r="7" spans="1:20" ht="12.75" customHeight="1">
      <c r="A7" s="822" t="s">
        <v>298</v>
      </c>
      <c r="B7" s="823" t="s">
        <v>299</v>
      </c>
      <c r="C7" s="955" t="s">
        <v>255</v>
      </c>
      <c r="D7" s="956"/>
      <c r="E7" s="966"/>
      <c r="F7" s="955" t="s">
        <v>435</v>
      </c>
      <c r="G7" s="956"/>
      <c r="H7" s="966"/>
      <c r="I7" s="955" t="s">
        <v>300</v>
      </c>
      <c r="J7" s="956"/>
      <c r="K7" s="966"/>
      <c r="L7" s="955" t="s">
        <v>252</v>
      </c>
      <c r="M7" s="956"/>
      <c r="N7" s="966"/>
      <c r="O7" s="955" t="s">
        <v>301</v>
      </c>
      <c r="P7" s="956"/>
      <c r="Q7" s="957"/>
      <c r="R7" s="961" t="s">
        <v>302</v>
      </c>
      <c r="S7" s="956"/>
      <c r="T7" s="962"/>
    </row>
    <row r="8" spans="1:20" ht="13.5" customHeight="1" thickBot="1">
      <c r="A8" s="824" t="s">
        <v>303</v>
      </c>
      <c r="B8" s="37"/>
      <c r="C8" s="958" t="s">
        <v>433</v>
      </c>
      <c r="D8" s="959"/>
      <c r="E8" s="954"/>
      <c r="F8" s="958" t="s">
        <v>433</v>
      </c>
      <c r="G8" s="959"/>
      <c r="H8" s="954"/>
      <c r="I8" s="958" t="s">
        <v>433</v>
      </c>
      <c r="J8" s="959"/>
      <c r="K8" s="960"/>
      <c r="L8" s="952" t="s">
        <v>434</v>
      </c>
      <c r="M8" s="953"/>
      <c r="N8" s="954"/>
      <c r="O8" s="958" t="s">
        <v>304</v>
      </c>
      <c r="P8" s="959"/>
      <c r="Q8" s="960"/>
      <c r="R8" s="963" t="s">
        <v>433</v>
      </c>
      <c r="S8" s="964"/>
      <c r="T8" s="965"/>
    </row>
    <row r="9" spans="1:21" ht="12.75" customHeight="1">
      <c r="A9" s="825"/>
      <c r="B9" s="828"/>
      <c r="C9" s="66">
        <v>2016</v>
      </c>
      <c r="D9" s="66">
        <v>2016</v>
      </c>
      <c r="E9" s="66">
        <v>2016</v>
      </c>
      <c r="F9" s="66">
        <v>2016</v>
      </c>
      <c r="G9" s="66">
        <v>2016</v>
      </c>
      <c r="H9" s="66">
        <v>2016</v>
      </c>
      <c r="I9" s="66">
        <v>2016</v>
      </c>
      <c r="J9" s="66">
        <v>2016</v>
      </c>
      <c r="K9" s="66">
        <v>2016</v>
      </c>
      <c r="L9" s="66">
        <v>2016</v>
      </c>
      <c r="M9" s="66">
        <v>2016</v>
      </c>
      <c r="N9" s="66">
        <v>2016</v>
      </c>
      <c r="O9" s="66">
        <v>2016</v>
      </c>
      <c r="P9" s="66">
        <v>2016</v>
      </c>
      <c r="Q9" s="66">
        <v>2016</v>
      </c>
      <c r="R9" s="66">
        <v>2016</v>
      </c>
      <c r="S9" s="66">
        <v>2016</v>
      </c>
      <c r="T9" s="727">
        <v>2016</v>
      </c>
      <c r="U9" s="11"/>
    </row>
    <row r="10" spans="1:20" ht="12.75" customHeight="1">
      <c r="A10" s="827"/>
      <c r="B10" s="829"/>
      <c r="C10" s="66" t="s">
        <v>423</v>
      </c>
      <c r="D10" s="66" t="s">
        <v>422</v>
      </c>
      <c r="E10" s="66" t="s">
        <v>432</v>
      </c>
      <c r="F10" s="188" t="s">
        <v>423</v>
      </c>
      <c r="G10" s="188" t="s">
        <v>422</v>
      </c>
      <c r="H10" s="188" t="s">
        <v>432</v>
      </c>
      <c r="I10" s="188" t="s">
        <v>423</v>
      </c>
      <c r="J10" s="188" t="s">
        <v>422</v>
      </c>
      <c r="K10" s="188" t="s">
        <v>432</v>
      </c>
      <c r="L10" s="188" t="s">
        <v>423</v>
      </c>
      <c r="M10" s="188" t="s">
        <v>422</v>
      </c>
      <c r="N10" s="188" t="s">
        <v>432</v>
      </c>
      <c r="O10" s="188" t="s">
        <v>423</v>
      </c>
      <c r="P10" s="188" t="s">
        <v>422</v>
      </c>
      <c r="Q10" s="188" t="s">
        <v>432</v>
      </c>
      <c r="R10" s="189" t="s">
        <v>423</v>
      </c>
      <c r="S10" s="189" t="s">
        <v>422</v>
      </c>
      <c r="T10" s="190" t="s">
        <v>432</v>
      </c>
    </row>
    <row r="11" spans="1:20" ht="20.25" customHeight="1">
      <c r="A11" s="194" t="s">
        <v>266</v>
      </c>
      <c r="B11" s="195" t="s">
        <v>567</v>
      </c>
      <c r="C11" s="191"/>
      <c r="D11" s="191"/>
      <c r="E11" s="191"/>
      <c r="F11" s="191"/>
      <c r="G11" s="191"/>
      <c r="H11" s="196"/>
      <c r="I11" s="191"/>
      <c r="J11" s="191"/>
      <c r="K11" s="191"/>
      <c r="L11" s="197"/>
      <c r="M11" s="197"/>
      <c r="N11" s="197"/>
      <c r="O11" s="192"/>
      <c r="P11" s="192"/>
      <c r="Q11" s="192"/>
      <c r="R11" s="189"/>
      <c r="S11" s="189"/>
      <c r="T11" s="190"/>
    </row>
    <row r="12" spans="1:21" ht="24" customHeight="1" thickBot="1">
      <c r="A12" s="198" t="s">
        <v>400</v>
      </c>
      <c r="B12" s="801" t="s">
        <v>568</v>
      </c>
      <c r="C12" s="802">
        <v>176916</v>
      </c>
      <c r="D12" s="802">
        <v>164801</v>
      </c>
      <c r="E12" s="802">
        <v>130972</v>
      </c>
      <c r="F12" s="802">
        <v>152839</v>
      </c>
      <c r="G12" s="802">
        <v>101832</v>
      </c>
      <c r="H12" s="802">
        <v>101832</v>
      </c>
      <c r="I12" s="802">
        <v>3024</v>
      </c>
      <c r="J12" s="802">
        <v>3024</v>
      </c>
      <c r="K12" s="802">
        <v>774</v>
      </c>
      <c r="L12" s="802">
        <v>155863</v>
      </c>
      <c r="M12" s="802">
        <f>G12+J12</f>
        <v>104856</v>
      </c>
      <c r="N12" s="802">
        <f>H12+K12</f>
        <v>102606</v>
      </c>
      <c r="O12" s="803">
        <f aca="true" t="shared" si="0" ref="O12:Q13">(L12/C12)</f>
        <v>0.8810000226096001</v>
      </c>
      <c r="P12" s="803">
        <f t="shared" si="0"/>
        <v>0.6362582751318256</v>
      </c>
      <c r="Q12" s="803">
        <f t="shared" si="0"/>
        <v>0.7834193568090889</v>
      </c>
      <c r="R12" s="804">
        <v>21052</v>
      </c>
      <c r="S12" s="804">
        <f>D12-M12</f>
        <v>59945</v>
      </c>
      <c r="T12" s="199">
        <f>E12-N12</f>
        <v>28366</v>
      </c>
      <c r="U12" s="11"/>
    </row>
    <row r="13" spans="1:21" ht="29.25" customHeight="1" thickBot="1">
      <c r="A13" s="811" t="s">
        <v>569</v>
      </c>
      <c r="B13" s="805" t="s">
        <v>570</v>
      </c>
      <c r="C13" s="806">
        <f>SUM(C11:C12)</f>
        <v>176916</v>
      </c>
      <c r="D13" s="806">
        <f>SUM(D11:D12)</f>
        <v>164801</v>
      </c>
      <c r="E13" s="806">
        <f>SUM(E11:E12)</f>
        <v>130972</v>
      </c>
      <c r="F13" s="806">
        <f aca="true" t="shared" si="1" ref="F13:T13">SUM(F11:F12)</f>
        <v>152839</v>
      </c>
      <c r="G13" s="806">
        <f t="shared" si="1"/>
        <v>101832</v>
      </c>
      <c r="H13" s="806">
        <f t="shared" si="1"/>
        <v>101832</v>
      </c>
      <c r="I13" s="806">
        <f t="shared" si="1"/>
        <v>3024</v>
      </c>
      <c r="J13" s="806">
        <f t="shared" si="1"/>
        <v>3024</v>
      </c>
      <c r="K13" s="806">
        <f t="shared" si="1"/>
        <v>774</v>
      </c>
      <c r="L13" s="806">
        <f t="shared" si="1"/>
        <v>155863</v>
      </c>
      <c r="M13" s="806">
        <f t="shared" si="1"/>
        <v>104856</v>
      </c>
      <c r="N13" s="806">
        <f t="shared" si="1"/>
        <v>102606</v>
      </c>
      <c r="O13" s="807">
        <f t="shared" si="0"/>
        <v>0.8810000226096001</v>
      </c>
      <c r="P13" s="807">
        <f t="shared" si="0"/>
        <v>0.6362582751318256</v>
      </c>
      <c r="Q13" s="807">
        <f t="shared" si="0"/>
        <v>0.7834193568090889</v>
      </c>
      <c r="R13" s="808">
        <f t="shared" si="1"/>
        <v>21052</v>
      </c>
      <c r="S13" s="806">
        <f t="shared" si="1"/>
        <v>59945</v>
      </c>
      <c r="T13" s="809">
        <f t="shared" si="1"/>
        <v>28366</v>
      </c>
      <c r="U13" s="11"/>
    </row>
    <row r="14" spans="1:21" ht="29.25" customHeight="1">
      <c r="A14" s="830"/>
      <c r="B14" s="831"/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3"/>
      <c r="P14" s="833"/>
      <c r="Q14" s="833"/>
      <c r="R14" s="832"/>
      <c r="S14" s="832"/>
      <c r="T14" s="834"/>
      <c r="U14" s="11"/>
    </row>
    <row r="15" spans="1:20" ht="20.25" customHeight="1">
      <c r="A15" s="194" t="s">
        <v>271</v>
      </c>
      <c r="B15" s="196" t="s">
        <v>261</v>
      </c>
      <c r="C15" s="191">
        <v>33261</v>
      </c>
      <c r="D15" s="191">
        <v>33818</v>
      </c>
      <c r="E15" s="191">
        <v>35686</v>
      </c>
      <c r="F15" s="193">
        <v>21246</v>
      </c>
      <c r="G15" s="193">
        <v>21803</v>
      </c>
      <c r="H15" s="193">
        <v>21803</v>
      </c>
      <c r="I15" s="193">
        <v>1738</v>
      </c>
      <c r="J15" s="193">
        <v>1738</v>
      </c>
      <c r="K15" s="193">
        <v>1732</v>
      </c>
      <c r="L15" s="193">
        <f>I15+F15</f>
        <v>22984</v>
      </c>
      <c r="M15" s="193">
        <f>J15+G15</f>
        <v>23541</v>
      </c>
      <c r="N15" s="193">
        <f>K15+H15</f>
        <v>23535</v>
      </c>
      <c r="O15" s="187">
        <f aca="true" t="shared" si="2" ref="O15:Q21">L15/C15*100%</f>
        <v>0.6910195123417817</v>
      </c>
      <c r="P15" s="187">
        <f t="shared" si="2"/>
        <v>0.6961085812289314</v>
      </c>
      <c r="Q15" s="187">
        <f t="shared" si="2"/>
        <v>0.6595023258420669</v>
      </c>
      <c r="R15" s="193">
        <f aca="true" t="shared" si="3" ref="R15:R22">C15-L15</f>
        <v>10277</v>
      </c>
      <c r="S15" s="193">
        <f aca="true" t="shared" si="4" ref="S15:T22">D15-M15</f>
        <v>10277</v>
      </c>
      <c r="T15" s="200">
        <f t="shared" si="4"/>
        <v>12151</v>
      </c>
    </row>
    <row r="16" spans="1:20" ht="20.25" customHeight="1">
      <c r="A16" s="194" t="s">
        <v>272</v>
      </c>
      <c r="B16" s="196" t="s">
        <v>305</v>
      </c>
      <c r="C16" s="191">
        <v>12125</v>
      </c>
      <c r="D16" s="191">
        <v>12125</v>
      </c>
      <c r="E16" s="191">
        <v>12441</v>
      </c>
      <c r="F16" s="193">
        <v>2616</v>
      </c>
      <c r="G16" s="193">
        <v>2616</v>
      </c>
      <c r="H16" s="193">
        <v>2616</v>
      </c>
      <c r="I16" s="193">
        <v>806</v>
      </c>
      <c r="J16" s="193">
        <v>806</v>
      </c>
      <c r="K16" s="193">
        <v>1041</v>
      </c>
      <c r="L16" s="193">
        <f aca="true" t="shared" si="5" ref="L16:N22">F16+I16</f>
        <v>3422</v>
      </c>
      <c r="M16" s="193">
        <f t="shared" si="5"/>
        <v>3422</v>
      </c>
      <c r="N16" s="193">
        <f t="shared" si="5"/>
        <v>3657</v>
      </c>
      <c r="O16" s="187">
        <f t="shared" si="2"/>
        <v>0.2822268041237113</v>
      </c>
      <c r="P16" s="187">
        <f t="shared" si="2"/>
        <v>0.2822268041237113</v>
      </c>
      <c r="Q16" s="187">
        <f t="shared" si="2"/>
        <v>0.29394743187846634</v>
      </c>
      <c r="R16" s="193">
        <f t="shared" si="3"/>
        <v>8703</v>
      </c>
      <c r="S16" s="193">
        <f t="shared" si="4"/>
        <v>8703</v>
      </c>
      <c r="T16" s="200">
        <f t="shared" si="4"/>
        <v>8784</v>
      </c>
    </row>
    <row r="17" spans="1:20" ht="20.25" customHeight="1">
      <c r="A17" s="194" t="s">
        <v>273</v>
      </c>
      <c r="B17" s="196" t="s">
        <v>259</v>
      </c>
      <c r="C17" s="191">
        <v>18622</v>
      </c>
      <c r="D17" s="191">
        <v>18622</v>
      </c>
      <c r="E17" s="191">
        <v>17083</v>
      </c>
      <c r="F17" s="193">
        <v>4318</v>
      </c>
      <c r="G17" s="193">
        <v>4318</v>
      </c>
      <c r="H17" s="193">
        <v>4318</v>
      </c>
      <c r="I17" s="193">
        <v>8995</v>
      </c>
      <c r="J17" s="193">
        <v>8995</v>
      </c>
      <c r="K17" s="193">
        <v>7677</v>
      </c>
      <c r="L17" s="193">
        <f t="shared" si="5"/>
        <v>13313</v>
      </c>
      <c r="M17" s="193">
        <f t="shared" si="5"/>
        <v>13313</v>
      </c>
      <c r="N17" s="193">
        <f t="shared" si="5"/>
        <v>11995</v>
      </c>
      <c r="O17" s="187">
        <f t="shared" si="2"/>
        <v>0.7149070991300612</v>
      </c>
      <c r="P17" s="187">
        <f t="shared" si="2"/>
        <v>0.7149070991300612</v>
      </c>
      <c r="Q17" s="187">
        <f t="shared" si="2"/>
        <v>0.7021600421471639</v>
      </c>
      <c r="R17" s="193">
        <f t="shared" si="3"/>
        <v>5309</v>
      </c>
      <c r="S17" s="193">
        <f t="shared" si="4"/>
        <v>5309</v>
      </c>
      <c r="T17" s="200">
        <f t="shared" si="4"/>
        <v>5088</v>
      </c>
    </row>
    <row r="18" spans="1:20" ht="20.25" customHeight="1">
      <c r="A18" s="194" t="s">
        <v>274</v>
      </c>
      <c r="B18" s="196" t="s">
        <v>306</v>
      </c>
      <c r="C18" s="193">
        <v>11228</v>
      </c>
      <c r="D18" s="193">
        <v>11228</v>
      </c>
      <c r="E18" s="193">
        <v>11725</v>
      </c>
      <c r="F18" s="193">
        <v>5510</v>
      </c>
      <c r="G18" s="193">
        <v>5510</v>
      </c>
      <c r="H18" s="193">
        <v>3770</v>
      </c>
      <c r="I18" s="193">
        <v>2880</v>
      </c>
      <c r="J18" s="193">
        <v>2880</v>
      </c>
      <c r="K18" s="193">
        <v>3529</v>
      </c>
      <c r="L18" s="193">
        <v>8390</v>
      </c>
      <c r="M18" s="193">
        <v>8390</v>
      </c>
      <c r="N18" s="193">
        <f t="shared" si="5"/>
        <v>7299</v>
      </c>
      <c r="O18" s="187">
        <f t="shared" si="2"/>
        <v>0.7472390452440327</v>
      </c>
      <c r="P18" s="187">
        <f t="shared" si="2"/>
        <v>0.7472390452440327</v>
      </c>
      <c r="Q18" s="187">
        <f t="shared" si="2"/>
        <v>0.6225159914712154</v>
      </c>
      <c r="R18" s="193">
        <f t="shared" si="3"/>
        <v>2838</v>
      </c>
      <c r="S18" s="193">
        <f t="shared" si="4"/>
        <v>2838</v>
      </c>
      <c r="T18" s="200">
        <f t="shared" si="4"/>
        <v>4426</v>
      </c>
    </row>
    <row r="19" spans="1:20" ht="20.25" customHeight="1">
      <c r="A19" s="194" t="s">
        <v>275</v>
      </c>
      <c r="B19" s="196" t="s">
        <v>789</v>
      </c>
      <c r="C19" s="193">
        <v>15681</v>
      </c>
      <c r="D19" s="193">
        <v>15681</v>
      </c>
      <c r="E19" s="193">
        <v>15605</v>
      </c>
      <c r="F19" s="191">
        <v>5400</v>
      </c>
      <c r="G19" s="191">
        <v>5400</v>
      </c>
      <c r="H19" s="191">
        <v>5400</v>
      </c>
      <c r="I19" s="193"/>
      <c r="J19" s="193"/>
      <c r="K19" s="193"/>
      <c r="L19" s="193">
        <f t="shared" si="5"/>
        <v>5400</v>
      </c>
      <c r="M19" s="193">
        <f t="shared" si="5"/>
        <v>5400</v>
      </c>
      <c r="N19" s="193">
        <f t="shared" si="5"/>
        <v>5400</v>
      </c>
      <c r="O19" s="187">
        <f t="shared" si="2"/>
        <v>0.34436579299789555</v>
      </c>
      <c r="P19" s="187">
        <f t="shared" si="2"/>
        <v>0.34436579299789555</v>
      </c>
      <c r="Q19" s="187">
        <f t="shared" si="2"/>
        <v>0.34604293495674465</v>
      </c>
      <c r="R19" s="193">
        <f t="shared" si="3"/>
        <v>10281</v>
      </c>
      <c r="S19" s="193">
        <f t="shared" si="4"/>
        <v>10281</v>
      </c>
      <c r="T19" s="200">
        <f t="shared" si="4"/>
        <v>10205</v>
      </c>
    </row>
    <row r="20" spans="1:20" ht="20.25" customHeight="1">
      <c r="A20" s="194" t="s">
        <v>277</v>
      </c>
      <c r="B20" s="189" t="s">
        <v>307</v>
      </c>
      <c r="C20" s="193">
        <v>13863</v>
      </c>
      <c r="D20" s="193">
        <v>13863</v>
      </c>
      <c r="E20" s="193">
        <v>15807</v>
      </c>
      <c r="F20" s="193">
        <v>12615</v>
      </c>
      <c r="G20" s="193">
        <v>12615</v>
      </c>
      <c r="H20" s="193">
        <v>13623</v>
      </c>
      <c r="I20" s="193">
        <v>0</v>
      </c>
      <c r="J20" s="193">
        <v>0</v>
      </c>
      <c r="K20" s="193">
        <v>0</v>
      </c>
      <c r="L20" s="193">
        <f t="shared" si="5"/>
        <v>12615</v>
      </c>
      <c r="M20" s="193">
        <f t="shared" si="5"/>
        <v>12615</v>
      </c>
      <c r="N20" s="193">
        <f t="shared" si="5"/>
        <v>13623</v>
      </c>
      <c r="O20" s="187">
        <f t="shared" si="2"/>
        <v>0.9099761956286518</v>
      </c>
      <c r="P20" s="187">
        <f t="shared" si="2"/>
        <v>0.9099761956286518</v>
      </c>
      <c r="Q20" s="187">
        <f t="shared" si="2"/>
        <v>0.8618333649648889</v>
      </c>
      <c r="R20" s="191">
        <f t="shared" si="3"/>
        <v>1248</v>
      </c>
      <c r="S20" s="193">
        <f t="shared" si="4"/>
        <v>1248</v>
      </c>
      <c r="T20" s="200">
        <f t="shared" si="4"/>
        <v>2184</v>
      </c>
    </row>
    <row r="21" spans="1:20" ht="20.25" customHeight="1">
      <c r="A21" s="194" t="s">
        <v>321</v>
      </c>
      <c r="B21" s="196" t="s">
        <v>308</v>
      </c>
      <c r="C21" s="193">
        <v>6686</v>
      </c>
      <c r="D21" s="193">
        <v>6686</v>
      </c>
      <c r="E21" s="193">
        <v>7477</v>
      </c>
      <c r="F21" s="193">
        <v>5000</v>
      </c>
      <c r="G21" s="193">
        <v>5000</v>
      </c>
      <c r="H21" s="193">
        <v>5000</v>
      </c>
      <c r="I21" s="193">
        <v>0</v>
      </c>
      <c r="J21" s="193">
        <v>0</v>
      </c>
      <c r="K21" s="193">
        <v>0</v>
      </c>
      <c r="L21" s="193">
        <f t="shared" si="5"/>
        <v>5000</v>
      </c>
      <c r="M21" s="193">
        <f t="shared" si="5"/>
        <v>5000</v>
      </c>
      <c r="N21" s="193">
        <f t="shared" si="5"/>
        <v>5000</v>
      </c>
      <c r="O21" s="187">
        <f t="shared" si="2"/>
        <v>0.7478312892611427</v>
      </c>
      <c r="P21" s="187">
        <f t="shared" si="2"/>
        <v>0.7478312892611427</v>
      </c>
      <c r="Q21" s="187">
        <f t="shared" si="2"/>
        <v>0.6687174000267487</v>
      </c>
      <c r="R21" s="191">
        <f t="shared" si="3"/>
        <v>1686</v>
      </c>
      <c r="S21" s="193">
        <f t="shared" si="4"/>
        <v>1686</v>
      </c>
      <c r="T21" s="200">
        <f t="shared" si="4"/>
        <v>2477</v>
      </c>
    </row>
    <row r="22" spans="1:20" ht="20.25" customHeight="1" thickBot="1">
      <c r="A22" s="198" t="s">
        <v>278</v>
      </c>
      <c r="B22" s="801" t="s">
        <v>399</v>
      </c>
      <c r="C22" s="804">
        <v>7726</v>
      </c>
      <c r="D22" s="804">
        <v>7726</v>
      </c>
      <c r="E22" s="804">
        <v>14728</v>
      </c>
      <c r="F22" s="804">
        <v>6109</v>
      </c>
      <c r="G22" s="804">
        <v>6109</v>
      </c>
      <c r="H22" s="804">
        <v>11020</v>
      </c>
      <c r="I22" s="804">
        <v>0</v>
      </c>
      <c r="J22" s="804">
        <v>0</v>
      </c>
      <c r="K22" s="804">
        <v>0</v>
      </c>
      <c r="L22" s="804">
        <f t="shared" si="5"/>
        <v>6109</v>
      </c>
      <c r="M22" s="804">
        <f t="shared" si="5"/>
        <v>6109</v>
      </c>
      <c r="N22" s="804">
        <f t="shared" si="5"/>
        <v>11020</v>
      </c>
      <c r="O22" s="810">
        <f>L22/C22*100%</f>
        <v>0.7907067046337044</v>
      </c>
      <c r="P22" s="810">
        <f aca="true" t="shared" si="6" ref="P22:Q31">M22/D22</f>
        <v>0.7907067046337044</v>
      </c>
      <c r="Q22" s="810">
        <f t="shared" si="6"/>
        <v>0.7482346550787615</v>
      </c>
      <c r="R22" s="804">
        <f t="shared" si="3"/>
        <v>1617</v>
      </c>
      <c r="S22" s="804">
        <f t="shared" si="4"/>
        <v>1617</v>
      </c>
      <c r="T22" s="199">
        <f t="shared" si="4"/>
        <v>3708</v>
      </c>
    </row>
    <row r="23" spans="1:20" ht="20.25" customHeight="1" thickBot="1">
      <c r="A23" s="811" t="s">
        <v>279</v>
      </c>
      <c r="B23" s="812" t="s">
        <v>571</v>
      </c>
      <c r="C23" s="813">
        <f aca="true" t="shared" si="7" ref="C23:N23">SUM(C15:C22)</f>
        <v>119192</v>
      </c>
      <c r="D23" s="813">
        <f t="shared" si="7"/>
        <v>119749</v>
      </c>
      <c r="E23" s="813">
        <f t="shared" si="7"/>
        <v>130552</v>
      </c>
      <c r="F23" s="813">
        <f t="shared" si="7"/>
        <v>62814</v>
      </c>
      <c r="G23" s="813">
        <f t="shared" si="7"/>
        <v>63371</v>
      </c>
      <c r="H23" s="813">
        <f t="shared" si="7"/>
        <v>67550</v>
      </c>
      <c r="I23" s="813">
        <f t="shared" si="7"/>
        <v>14419</v>
      </c>
      <c r="J23" s="813">
        <f t="shared" si="7"/>
        <v>14419</v>
      </c>
      <c r="K23" s="813">
        <f t="shared" si="7"/>
        <v>13979</v>
      </c>
      <c r="L23" s="813">
        <f t="shared" si="7"/>
        <v>77233</v>
      </c>
      <c r="M23" s="813">
        <f t="shared" si="7"/>
        <v>77790</v>
      </c>
      <c r="N23" s="813">
        <f t="shared" si="7"/>
        <v>81529</v>
      </c>
      <c r="O23" s="814">
        <f>L23/C23</f>
        <v>0.6479713403584133</v>
      </c>
      <c r="P23" s="814">
        <f t="shared" si="6"/>
        <v>0.6496087650001252</v>
      </c>
      <c r="Q23" s="814">
        <f t="shared" si="6"/>
        <v>0.6244944543170537</v>
      </c>
      <c r="R23" s="813">
        <f>SUM(R15:R22)</f>
        <v>41959</v>
      </c>
      <c r="S23" s="813">
        <f>SUM(S15:S22)</f>
        <v>41959</v>
      </c>
      <c r="T23" s="815">
        <f>SUM(T15:T22)</f>
        <v>49023</v>
      </c>
    </row>
    <row r="24" spans="1:20" ht="20.25" customHeight="1" thickBot="1">
      <c r="A24" s="825"/>
      <c r="B24" s="816"/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8"/>
      <c r="P24" s="818"/>
      <c r="Q24" s="818"/>
      <c r="R24" s="817"/>
      <c r="S24" s="817"/>
      <c r="T24" s="826"/>
    </row>
    <row r="25" spans="1:21" ht="20.25" customHeight="1" thickBot="1">
      <c r="A25" s="811" t="s">
        <v>280</v>
      </c>
      <c r="B25" s="812" t="s">
        <v>572</v>
      </c>
      <c r="C25" s="813">
        <v>80816</v>
      </c>
      <c r="D25" s="813">
        <v>91839</v>
      </c>
      <c r="E25" s="813">
        <v>126637</v>
      </c>
      <c r="F25" s="813">
        <v>9327</v>
      </c>
      <c r="G25" s="813">
        <v>9903</v>
      </c>
      <c r="H25" s="813">
        <v>10083</v>
      </c>
      <c r="I25" s="813">
        <v>38162</v>
      </c>
      <c r="J25" s="813">
        <v>48609</v>
      </c>
      <c r="K25" s="813">
        <v>83525</v>
      </c>
      <c r="L25" s="813">
        <f>F25+I25</f>
        <v>47489</v>
      </c>
      <c r="M25" s="813">
        <f>G25+J25</f>
        <v>58512</v>
      </c>
      <c r="N25" s="813">
        <f>H25+K25</f>
        <v>93608</v>
      </c>
      <c r="O25" s="814">
        <f>L25/C25</f>
        <v>0.5876187883587408</v>
      </c>
      <c r="P25" s="819">
        <f t="shared" si="6"/>
        <v>0.637114951164538</v>
      </c>
      <c r="Q25" s="819">
        <f t="shared" si="6"/>
        <v>0.7391836509077125</v>
      </c>
      <c r="R25" s="813">
        <f aca="true" t="shared" si="8" ref="R25:T31">C25-L25</f>
        <v>33327</v>
      </c>
      <c r="S25" s="813">
        <f t="shared" si="8"/>
        <v>33327</v>
      </c>
      <c r="T25" s="815">
        <f t="shared" si="8"/>
        <v>33029</v>
      </c>
      <c r="U25" s="11"/>
    </row>
    <row r="26" spans="1:21" ht="20.25" customHeight="1" thickBot="1">
      <c r="A26" s="825"/>
      <c r="B26" s="816"/>
      <c r="C26" s="817"/>
      <c r="D26" s="817"/>
      <c r="E26" s="817"/>
      <c r="F26" s="817"/>
      <c r="G26" s="817"/>
      <c r="H26" s="817"/>
      <c r="I26" s="817"/>
      <c r="J26" s="817"/>
      <c r="K26" s="817"/>
      <c r="L26" s="817"/>
      <c r="M26" s="817"/>
      <c r="N26" s="817"/>
      <c r="O26" s="818"/>
      <c r="P26" s="820"/>
      <c r="Q26" s="820"/>
      <c r="R26" s="817"/>
      <c r="S26" s="817"/>
      <c r="T26" s="826"/>
      <c r="U26" s="11"/>
    </row>
    <row r="27" spans="1:21" ht="20.25" customHeight="1" thickBot="1">
      <c r="A27" s="811" t="s">
        <v>282</v>
      </c>
      <c r="B27" s="812" t="s">
        <v>790</v>
      </c>
      <c r="C27" s="813">
        <v>112615</v>
      </c>
      <c r="D27" s="813">
        <v>107615</v>
      </c>
      <c r="E27" s="813">
        <v>90335</v>
      </c>
      <c r="F27" s="813">
        <v>53744</v>
      </c>
      <c r="G27" s="813">
        <v>53744</v>
      </c>
      <c r="H27" s="813">
        <v>53744</v>
      </c>
      <c r="I27" s="813">
        <v>12419</v>
      </c>
      <c r="J27" s="813">
        <v>12419</v>
      </c>
      <c r="K27" s="813">
        <v>17666</v>
      </c>
      <c r="L27" s="813">
        <f>F27+I27</f>
        <v>66163</v>
      </c>
      <c r="M27" s="813">
        <f>G27+J27</f>
        <v>66163</v>
      </c>
      <c r="N27" s="813">
        <f>H27+K27</f>
        <v>71410</v>
      </c>
      <c r="O27" s="814">
        <f>L27/C27</f>
        <v>0.5875149846823248</v>
      </c>
      <c r="P27" s="819">
        <f t="shared" si="6"/>
        <v>0.614812061515588</v>
      </c>
      <c r="Q27" s="819">
        <f t="shared" si="6"/>
        <v>0.7905020202579288</v>
      </c>
      <c r="R27" s="813">
        <f t="shared" si="8"/>
        <v>46452</v>
      </c>
      <c r="S27" s="813">
        <f t="shared" si="8"/>
        <v>41452</v>
      </c>
      <c r="T27" s="815">
        <f t="shared" si="8"/>
        <v>18925</v>
      </c>
      <c r="U27" s="11"/>
    </row>
    <row r="28" spans="1:21" ht="20.25" customHeight="1" thickBot="1">
      <c r="A28" s="825"/>
      <c r="B28" s="816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8"/>
      <c r="P28" s="820"/>
      <c r="Q28" s="820"/>
      <c r="R28" s="817"/>
      <c r="S28" s="817"/>
      <c r="T28" s="826"/>
      <c r="U28" s="11"/>
    </row>
    <row r="29" spans="1:21" ht="20.25" customHeight="1" thickBot="1">
      <c r="A29" s="811" t="s">
        <v>285</v>
      </c>
      <c r="B29" s="812" t="s">
        <v>756</v>
      </c>
      <c r="C29" s="813">
        <v>0</v>
      </c>
      <c r="D29" s="813">
        <v>59197</v>
      </c>
      <c r="E29" s="813">
        <v>48959</v>
      </c>
      <c r="F29" s="813">
        <v>0</v>
      </c>
      <c r="G29" s="813">
        <v>58191</v>
      </c>
      <c r="H29" s="813">
        <v>48079</v>
      </c>
      <c r="I29" s="813">
        <v>0</v>
      </c>
      <c r="J29" s="813">
        <v>1006</v>
      </c>
      <c r="K29" s="813">
        <v>880</v>
      </c>
      <c r="L29" s="813">
        <f>F29+I29</f>
        <v>0</v>
      </c>
      <c r="M29" s="813">
        <f>G29+J29</f>
        <v>59197</v>
      </c>
      <c r="N29" s="813">
        <f>H29+K29</f>
        <v>48959</v>
      </c>
      <c r="O29" s="814"/>
      <c r="P29" s="819">
        <f t="shared" si="6"/>
        <v>1</v>
      </c>
      <c r="Q29" s="819">
        <f t="shared" si="6"/>
        <v>1</v>
      </c>
      <c r="R29" s="813">
        <v>0</v>
      </c>
      <c r="S29" s="813">
        <f t="shared" si="8"/>
        <v>0</v>
      </c>
      <c r="T29" s="815">
        <f t="shared" si="8"/>
        <v>0</v>
      </c>
      <c r="U29" s="11"/>
    </row>
    <row r="30" spans="1:21" ht="20.25" customHeight="1" thickBot="1">
      <c r="A30" s="825"/>
      <c r="B30" s="816"/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8"/>
      <c r="P30" s="820"/>
      <c r="Q30" s="820"/>
      <c r="R30" s="817"/>
      <c r="S30" s="817"/>
      <c r="T30" s="826"/>
      <c r="U30" s="11"/>
    </row>
    <row r="31" spans="1:21" ht="20.25" customHeight="1" thickBot="1">
      <c r="A31" s="811" t="s">
        <v>286</v>
      </c>
      <c r="B31" s="821" t="s">
        <v>309</v>
      </c>
      <c r="C31" s="808">
        <f aca="true" t="shared" si="9" ref="C31:N31">C13+C23+C25</f>
        <v>376924</v>
      </c>
      <c r="D31" s="808">
        <f t="shared" si="9"/>
        <v>376389</v>
      </c>
      <c r="E31" s="808">
        <f t="shared" si="9"/>
        <v>388161</v>
      </c>
      <c r="F31" s="808">
        <f t="shared" si="9"/>
        <v>224980</v>
      </c>
      <c r="G31" s="808">
        <f t="shared" si="9"/>
        <v>175106</v>
      </c>
      <c r="H31" s="808">
        <f t="shared" si="9"/>
        <v>179465</v>
      </c>
      <c r="I31" s="808">
        <f t="shared" si="9"/>
        <v>55605</v>
      </c>
      <c r="J31" s="808">
        <f t="shared" si="9"/>
        <v>66052</v>
      </c>
      <c r="K31" s="808">
        <f t="shared" si="9"/>
        <v>98278</v>
      </c>
      <c r="L31" s="808">
        <f t="shared" si="9"/>
        <v>280585</v>
      </c>
      <c r="M31" s="808">
        <f t="shared" si="9"/>
        <v>241158</v>
      </c>
      <c r="N31" s="808">
        <f t="shared" si="9"/>
        <v>277743</v>
      </c>
      <c r="O31" s="814">
        <f>L31/C31</f>
        <v>0.7444073606350352</v>
      </c>
      <c r="P31" s="819">
        <f t="shared" si="6"/>
        <v>0.6407147924089174</v>
      </c>
      <c r="Q31" s="819">
        <f t="shared" si="6"/>
        <v>0.7155355638510824</v>
      </c>
      <c r="R31" s="813">
        <f t="shared" si="8"/>
        <v>96339</v>
      </c>
      <c r="S31" s="813">
        <f t="shared" si="8"/>
        <v>135231</v>
      </c>
      <c r="T31" s="815">
        <f t="shared" si="8"/>
        <v>110418</v>
      </c>
      <c r="U31" s="11"/>
    </row>
    <row r="34" ht="12.75" customHeight="1">
      <c r="O34" s="158"/>
    </row>
  </sheetData>
  <sheetProtection selectLockedCells="1" selectUnlockedCells="1"/>
  <mergeCells count="15">
    <mergeCell ref="L7:N7"/>
    <mergeCell ref="F7:H7"/>
    <mergeCell ref="F8:H8"/>
    <mergeCell ref="I7:K7"/>
    <mergeCell ref="I8:K8"/>
    <mergeCell ref="J1:T1"/>
    <mergeCell ref="A4:T4"/>
    <mergeCell ref="A5:T5"/>
    <mergeCell ref="L8:N8"/>
    <mergeCell ref="O7:Q7"/>
    <mergeCell ref="O8:Q8"/>
    <mergeCell ref="R7:T7"/>
    <mergeCell ref="R8:T8"/>
    <mergeCell ref="C7:E7"/>
    <mergeCell ref="C8:E8"/>
  </mergeCells>
  <printOptions horizontalCentered="1" vertic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scale="80" r:id="rId1"/>
  <ignoredErrors>
    <ignoredError sqref="R13:S13 R23:S23 L23:M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253"/>
  <sheetViews>
    <sheetView view="pageBreakPreview" zoomScaleSheetLayoutView="100" zoomScalePageLayoutView="0" workbookViewId="0" topLeftCell="G1">
      <selection activeCell="N1" sqref="N1:X1"/>
    </sheetView>
  </sheetViews>
  <sheetFormatPr defaultColWidth="8.7109375" defaultRowHeight="12.75" customHeight="1"/>
  <cols>
    <col min="1" max="1" width="4.00390625" style="1" customWidth="1"/>
    <col min="2" max="2" width="56.28125" style="1" customWidth="1"/>
    <col min="3" max="3" width="7.28125" style="1" hidden="1" customWidth="1"/>
    <col min="4" max="4" width="10.140625" style="1" customWidth="1"/>
    <col min="5" max="5" width="8.7109375" style="368" customWidth="1"/>
    <col min="6" max="7" width="8.8515625" style="585" customWidth="1"/>
    <col min="8" max="13" width="8.7109375" style="158" customWidth="1"/>
    <col min="14" max="14" width="9.28125" style="368" customWidth="1"/>
    <col min="15" max="19" width="8.140625" style="368" customWidth="1"/>
    <col min="20" max="20" width="8.28125" style="158" customWidth="1"/>
    <col min="21" max="22" width="8.7109375" style="158" customWidth="1"/>
    <col min="23" max="23" width="10.00390625" style="158" customWidth="1"/>
    <col min="24" max="24" width="10.421875" style="158" customWidth="1"/>
    <col min="25" max="25" width="8.7109375" style="158" customWidth="1"/>
    <col min="26" max="16384" width="8.7109375" style="1" customWidth="1"/>
  </cols>
  <sheetData>
    <row r="1" spans="2:24" ht="12.75" customHeight="1">
      <c r="B1" s="11"/>
      <c r="C1" s="11"/>
      <c r="D1" s="11"/>
      <c r="E1" s="356"/>
      <c r="F1" s="576"/>
      <c r="G1" s="576"/>
      <c r="H1" s="268"/>
      <c r="I1" s="268"/>
      <c r="J1" s="268"/>
      <c r="K1" s="268"/>
      <c r="L1" s="268"/>
      <c r="M1" s="268"/>
      <c r="N1" s="971" t="s">
        <v>866</v>
      </c>
      <c r="O1" s="972"/>
      <c r="P1" s="972"/>
      <c r="Q1" s="972"/>
      <c r="R1" s="972"/>
      <c r="S1" s="972"/>
      <c r="T1" s="972"/>
      <c r="U1" s="972"/>
      <c r="V1" s="972"/>
      <c r="W1" s="972"/>
      <c r="X1" s="972"/>
    </row>
    <row r="2" spans="2:25" ht="12.75" customHeight="1">
      <c r="B2" s="979" t="s">
        <v>657</v>
      </c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979"/>
    </row>
    <row r="3" spans="3:25" ht="12.75" customHeight="1" thickBot="1">
      <c r="C3"/>
      <c r="E3" s="330"/>
      <c r="F3" s="330"/>
      <c r="G3" s="330"/>
      <c r="H3" s="246"/>
      <c r="I3" s="246"/>
      <c r="J3" s="246"/>
      <c r="K3" s="246"/>
      <c r="L3" s="246"/>
      <c r="M3" s="246"/>
      <c r="N3" s="330"/>
      <c r="O3" s="331"/>
      <c r="P3" s="331"/>
      <c r="Q3" s="331"/>
      <c r="R3" s="331"/>
      <c r="S3" s="331"/>
      <c r="T3" s="246"/>
      <c r="U3" s="246"/>
      <c r="V3" s="246"/>
      <c r="X3" s="999" t="s">
        <v>854</v>
      </c>
      <c r="Y3" s="1000"/>
    </row>
    <row r="4" spans="1:25" ht="51" customHeight="1" thickBot="1">
      <c r="A4" s="837"/>
      <c r="B4" s="835" t="s">
        <v>783</v>
      </c>
      <c r="C4" s="836"/>
      <c r="D4" s="843" t="s">
        <v>857</v>
      </c>
      <c r="E4" s="985" t="s">
        <v>359</v>
      </c>
      <c r="F4" s="986"/>
      <c r="G4" s="987"/>
      <c r="H4" s="989" t="s">
        <v>424</v>
      </c>
      <c r="I4" s="990"/>
      <c r="J4" s="991"/>
      <c r="K4" s="992" t="s">
        <v>366</v>
      </c>
      <c r="L4" s="993"/>
      <c r="M4" s="994"/>
      <c r="N4" s="997" t="s">
        <v>381</v>
      </c>
      <c r="O4" s="986"/>
      <c r="P4" s="998"/>
      <c r="Q4" s="997" t="s">
        <v>568</v>
      </c>
      <c r="R4" s="986"/>
      <c r="S4" s="998"/>
      <c r="T4" s="992" t="s">
        <v>250</v>
      </c>
      <c r="U4" s="993"/>
      <c r="V4" s="994"/>
      <c r="W4" s="1001" t="s">
        <v>598</v>
      </c>
      <c r="X4" s="1002"/>
      <c r="Y4" s="994"/>
    </row>
    <row r="5" spans="1:25" ht="12.75" customHeight="1">
      <c r="A5" s="209"/>
      <c r="B5" s="980" t="s">
        <v>248</v>
      </c>
      <c r="C5" s="210"/>
      <c r="D5" s="570"/>
      <c r="E5" s="967" t="s">
        <v>784</v>
      </c>
      <c r="F5" s="967" t="s">
        <v>785</v>
      </c>
      <c r="G5" s="967" t="s">
        <v>665</v>
      </c>
      <c r="H5" s="975" t="s">
        <v>784</v>
      </c>
      <c r="I5" s="969" t="s">
        <v>785</v>
      </c>
      <c r="J5" s="977" t="s">
        <v>665</v>
      </c>
      <c r="K5" s="975" t="s">
        <v>784</v>
      </c>
      <c r="L5" s="969" t="s">
        <v>785</v>
      </c>
      <c r="M5" s="977" t="s">
        <v>665</v>
      </c>
      <c r="N5" s="973" t="s">
        <v>784</v>
      </c>
      <c r="O5" s="967" t="s">
        <v>785</v>
      </c>
      <c r="P5" s="995" t="s">
        <v>665</v>
      </c>
      <c r="Q5" s="973" t="s">
        <v>784</v>
      </c>
      <c r="R5" s="967" t="s">
        <v>785</v>
      </c>
      <c r="S5" s="995" t="s">
        <v>665</v>
      </c>
      <c r="T5" s="975" t="s">
        <v>784</v>
      </c>
      <c r="U5" s="969" t="s">
        <v>785</v>
      </c>
      <c r="V5" s="977" t="s">
        <v>665</v>
      </c>
      <c r="W5" s="975" t="s">
        <v>784</v>
      </c>
      <c r="X5" s="969" t="s">
        <v>785</v>
      </c>
      <c r="Y5" s="977" t="s">
        <v>665</v>
      </c>
    </row>
    <row r="6" spans="1:25" ht="12.75" customHeight="1">
      <c r="A6" s="139"/>
      <c r="B6" s="981"/>
      <c r="C6" s="97"/>
      <c r="D6" s="571"/>
      <c r="E6" s="968"/>
      <c r="F6" s="968"/>
      <c r="G6" s="988"/>
      <c r="H6" s="976"/>
      <c r="I6" s="970"/>
      <c r="J6" s="978"/>
      <c r="K6" s="976"/>
      <c r="L6" s="970"/>
      <c r="M6" s="978"/>
      <c r="N6" s="974"/>
      <c r="O6" s="968"/>
      <c r="P6" s="996"/>
      <c r="Q6" s="974"/>
      <c r="R6" s="968"/>
      <c r="S6" s="996"/>
      <c r="T6" s="976"/>
      <c r="U6" s="970"/>
      <c r="V6" s="978"/>
      <c r="W6" s="976"/>
      <c r="X6" s="970"/>
      <c r="Y6" s="978"/>
    </row>
    <row r="7" spans="1:25" ht="12.75" customHeight="1" thickBot="1">
      <c r="A7" s="211"/>
      <c r="B7" s="982"/>
      <c r="C7" s="98"/>
      <c r="D7" s="572"/>
      <c r="E7" s="332"/>
      <c r="F7" s="332"/>
      <c r="G7" s="332"/>
      <c r="H7" s="275"/>
      <c r="I7" s="247"/>
      <c r="J7" s="276"/>
      <c r="K7" s="275"/>
      <c r="L7" s="247"/>
      <c r="M7" s="276"/>
      <c r="N7" s="547"/>
      <c r="O7" s="332"/>
      <c r="P7" s="548"/>
      <c r="Q7" s="547"/>
      <c r="R7" s="332"/>
      <c r="S7" s="548"/>
      <c r="T7" s="275"/>
      <c r="U7" s="247"/>
      <c r="V7" s="276"/>
      <c r="W7" s="275"/>
      <c r="X7" s="247"/>
      <c r="Y7" s="725"/>
    </row>
    <row r="8" spans="1:25" ht="12.75" customHeight="1">
      <c r="A8" s="838" t="s">
        <v>266</v>
      </c>
      <c r="B8" s="212" t="s">
        <v>599</v>
      </c>
      <c r="C8" s="122"/>
      <c r="D8" s="573"/>
      <c r="E8" s="550"/>
      <c r="F8" s="550"/>
      <c r="G8" s="550"/>
      <c r="H8" s="277"/>
      <c r="I8" s="252"/>
      <c r="J8" s="278"/>
      <c r="K8" s="277"/>
      <c r="L8" s="252"/>
      <c r="M8" s="278"/>
      <c r="N8" s="549"/>
      <c r="O8" s="550"/>
      <c r="P8" s="551"/>
      <c r="Q8" s="549"/>
      <c r="R8" s="550"/>
      <c r="S8" s="551"/>
      <c r="T8" s="277"/>
      <c r="U8" s="252"/>
      <c r="V8" s="278"/>
      <c r="W8" s="561"/>
      <c r="X8" s="562"/>
      <c r="Y8" s="563"/>
    </row>
    <row r="9" spans="1:25" ht="12.75" customHeight="1">
      <c r="A9" s="839" t="s">
        <v>269</v>
      </c>
      <c r="B9" s="213" t="s">
        <v>600</v>
      </c>
      <c r="C9" s="69"/>
      <c r="D9" s="574">
        <f>SUM(G9,J9,M9,P9,V9,Y9,S9)</f>
        <v>210999</v>
      </c>
      <c r="E9" s="865">
        <v>183223</v>
      </c>
      <c r="F9" s="866">
        <v>210999</v>
      </c>
      <c r="G9" s="870">
        <v>210999</v>
      </c>
      <c r="H9" s="279"/>
      <c r="I9" s="253"/>
      <c r="J9" s="280"/>
      <c r="K9" s="279"/>
      <c r="L9" s="253"/>
      <c r="M9" s="280"/>
      <c r="N9" s="552"/>
      <c r="O9" s="333"/>
      <c r="P9" s="553"/>
      <c r="Q9" s="552"/>
      <c r="R9" s="333"/>
      <c r="S9" s="553"/>
      <c r="T9" s="279"/>
      <c r="U9" s="253"/>
      <c r="V9" s="280"/>
      <c r="W9" s="564"/>
      <c r="X9" s="248"/>
      <c r="Y9" s="565"/>
    </row>
    <row r="10" spans="1:25" ht="12.75" customHeight="1">
      <c r="A10" s="838" t="s">
        <v>270</v>
      </c>
      <c r="B10" s="213" t="s">
        <v>601</v>
      </c>
      <c r="C10" s="69"/>
      <c r="D10" s="574">
        <f aca="true" t="shared" si="0" ref="D10:D15">SUM(G10,J10,M10,P10,V10,Y10,S10)</f>
        <v>52536</v>
      </c>
      <c r="E10" s="865">
        <v>8813</v>
      </c>
      <c r="F10" s="866">
        <v>52536</v>
      </c>
      <c r="G10" s="870">
        <v>52536</v>
      </c>
      <c r="H10" s="279"/>
      <c r="I10" s="253"/>
      <c r="J10" s="280"/>
      <c r="K10" s="279"/>
      <c r="L10" s="253"/>
      <c r="M10" s="280"/>
      <c r="N10" s="552"/>
      <c r="O10" s="333"/>
      <c r="P10" s="553"/>
      <c r="Q10" s="552"/>
      <c r="R10" s="333"/>
      <c r="S10" s="553"/>
      <c r="T10" s="279"/>
      <c r="U10" s="253"/>
      <c r="V10" s="280"/>
      <c r="W10" s="564"/>
      <c r="X10" s="248"/>
      <c r="Y10" s="565"/>
    </row>
    <row r="11" spans="1:25" ht="12.75" customHeight="1">
      <c r="A11" s="838" t="s">
        <v>271</v>
      </c>
      <c r="B11" s="213" t="s">
        <v>602</v>
      </c>
      <c r="C11" s="69"/>
      <c r="D11" s="574">
        <f t="shared" si="0"/>
        <v>173022</v>
      </c>
      <c r="E11" s="865">
        <v>153043</v>
      </c>
      <c r="F11" s="866">
        <v>173022</v>
      </c>
      <c r="G11" s="870">
        <v>173022</v>
      </c>
      <c r="H11" s="279"/>
      <c r="I11" s="253"/>
      <c r="J11" s="280"/>
      <c r="K11" s="279"/>
      <c r="L11" s="253"/>
      <c r="M11" s="280"/>
      <c r="N11" s="552"/>
      <c r="O11" s="333"/>
      <c r="P11" s="553"/>
      <c r="Q11" s="552"/>
      <c r="R11" s="333"/>
      <c r="S11" s="553"/>
      <c r="T11" s="279"/>
      <c r="U11" s="253"/>
      <c r="V11" s="280"/>
      <c r="W11" s="564"/>
      <c r="X11" s="248"/>
      <c r="Y11" s="565"/>
    </row>
    <row r="12" spans="1:25" ht="12.75" customHeight="1">
      <c r="A12" s="838" t="s">
        <v>272</v>
      </c>
      <c r="B12" s="213" t="s">
        <v>603</v>
      </c>
      <c r="C12" s="69"/>
      <c r="D12" s="574">
        <f t="shared" si="0"/>
        <v>9701</v>
      </c>
      <c r="E12" s="865">
        <v>9327</v>
      </c>
      <c r="F12" s="866">
        <v>9701</v>
      </c>
      <c r="G12" s="870">
        <v>9701</v>
      </c>
      <c r="H12" s="279"/>
      <c r="I12" s="253"/>
      <c r="J12" s="280"/>
      <c r="K12" s="279"/>
      <c r="L12" s="253"/>
      <c r="M12" s="280"/>
      <c r="N12" s="552"/>
      <c r="O12" s="333"/>
      <c r="P12" s="553"/>
      <c r="Q12" s="552"/>
      <c r="R12" s="333"/>
      <c r="S12" s="553"/>
      <c r="T12" s="279"/>
      <c r="U12" s="253"/>
      <c r="V12" s="280"/>
      <c r="W12" s="564"/>
      <c r="X12" s="248"/>
      <c r="Y12" s="565"/>
    </row>
    <row r="13" spans="1:25" ht="12.75" customHeight="1">
      <c r="A13" s="838" t="s">
        <v>273</v>
      </c>
      <c r="B13" s="213" t="s">
        <v>604</v>
      </c>
      <c r="C13" s="69"/>
      <c r="D13" s="574">
        <f t="shared" si="0"/>
        <v>4141</v>
      </c>
      <c r="E13" s="865">
        <v>5701</v>
      </c>
      <c r="F13" s="866">
        <v>4141</v>
      </c>
      <c r="G13" s="870">
        <v>4141</v>
      </c>
      <c r="H13" s="279"/>
      <c r="I13" s="253"/>
      <c r="J13" s="280"/>
      <c r="K13" s="279"/>
      <c r="L13" s="253"/>
      <c r="M13" s="280"/>
      <c r="N13" s="552"/>
      <c r="O13" s="333"/>
      <c r="P13" s="553"/>
      <c r="Q13" s="552"/>
      <c r="R13" s="333"/>
      <c r="S13" s="553"/>
      <c r="T13" s="279"/>
      <c r="U13" s="253"/>
      <c r="V13" s="280"/>
      <c r="W13" s="564"/>
      <c r="X13" s="248"/>
      <c r="Y13" s="565"/>
    </row>
    <row r="14" spans="1:25" ht="12.75" customHeight="1">
      <c r="A14" s="838" t="s">
        <v>274</v>
      </c>
      <c r="B14" s="213" t="s">
        <v>786</v>
      </c>
      <c r="C14" s="69"/>
      <c r="D14" s="574">
        <f t="shared" si="0"/>
        <v>0</v>
      </c>
      <c r="E14" s="865"/>
      <c r="F14" s="866"/>
      <c r="G14" s="870"/>
      <c r="H14" s="279"/>
      <c r="I14" s="253"/>
      <c r="J14" s="280"/>
      <c r="K14" s="279"/>
      <c r="L14" s="253"/>
      <c r="M14" s="280"/>
      <c r="N14" s="552"/>
      <c r="O14" s="333"/>
      <c r="P14" s="553"/>
      <c r="Q14" s="552"/>
      <c r="R14" s="333"/>
      <c r="S14" s="553"/>
      <c r="T14" s="279"/>
      <c r="U14" s="253"/>
      <c r="V14" s="280"/>
      <c r="W14" s="564"/>
      <c r="X14" s="248"/>
      <c r="Y14" s="565"/>
    </row>
    <row r="15" spans="1:25" ht="12.75" customHeight="1">
      <c r="A15" s="838" t="s">
        <v>275</v>
      </c>
      <c r="B15" s="213" t="s">
        <v>605</v>
      </c>
      <c r="C15" s="69"/>
      <c r="D15" s="574">
        <f t="shared" si="0"/>
        <v>94532</v>
      </c>
      <c r="E15" s="865">
        <v>31408</v>
      </c>
      <c r="F15" s="866">
        <v>53232</v>
      </c>
      <c r="G15" s="866">
        <v>50220</v>
      </c>
      <c r="H15" s="867"/>
      <c r="I15" s="868"/>
      <c r="J15" s="869"/>
      <c r="K15" s="867"/>
      <c r="L15" s="868"/>
      <c r="M15" s="869"/>
      <c r="N15" s="865"/>
      <c r="O15" s="866">
        <v>43166</v>
      </c>
      <c r="P15" s="870">
        <v>41384</v>
      </c>
      <c r="Q15" s="865"/>
      <c r="R15" s="866"/>
      <c r="S15" s="870"/>
      <c r="T15" s="867">
        <v>361</v>
      </c>
      <c r="U15" s="868">
        <v>361</v>
      </c>
      <c r="V15" s="869">
        <v>313</v>
      </c>
      <c r="W15" s="871">
        <v>2615</v>
      </c>
      <c r="X15" s="872">
        <v>2615</v>
      </c>
      <c r="Y15" s="587">
        <v>2615</v>
      </c>
    </row>
    <row r="16" spans="1:26" ht="12.75" customHeight="1">
      <c r="A16" s="840" t="s">
        <v>276</v>
      </c>
      <c r="B16" s="214" t="s">
        <v>606</v>
      </c>
      <c r="C16" s="127"/>
      <c r="D16" s="631">
        <f>SUM(G16,J16,M16,P16,V16,Y16,S16)</f>
        <v>544931</v>
      </c>
      <c r="E16" s="334">
        <f aca="true" t="shared" si="1" ref="E16:J16">SUM(E9:E15)</f>
        <v>391515</v>
      </c>
      <c r="F16" s="334">
        <f t="shared" si="1"/>
        <v>503631</v>
      </c>
      <c r="G16" s="334">
        <f t="shared" si="1"/>
        <v>500619</v>
      </c>
      <c r="H16" s="281">
        <f t="shared" si="1"/>
        <v>0</v>
      </c>
      <c r="I16" s="249">
        <f t="shared" si="1"/>
        <v>0</v>
      </c>
      <c r="J16" s="249">
        <f t="shared" si="1"/>
        <v>0</v>
      </c>
      <c r="K16" s="281"/>
      <c r="L16" s="249">
        <f>SUM(L9:L15)</f>
        <v>0</v>
      </c>
      <c r="M16" s="282">
        <f>SUM(M9:M15)</f>
        <v>0</v>
      </c>
      <c r="N16" s="554"/>
      <c r="O16" s="334">
        <f>SUM(O9:O15)</f>
        <v>43166</v>
      </c>
      <c r="P16" s="555">
        <f>SUM(P9:P15)</f>
        <v>41384</v>
      </c>
      <c r="Q16" s="554"/>
      <c r="R16" s="334"/>
      <c r="S16" s="555"/>
      <c r="T16" s="281">
        <f aca="true" t="shared" si="2" ref="T16:Y16">SUM(T9:T15)</f>
        <v>361</v>
      </c>
      <c r="U16" s="249">
        <f t="shared" si="2"/>
        <v>361</v>
      </c>
      <c r="V16" s="282">
        <f t="shared" si="2"/>
        <v>313</v>
      </c>
      <c r="W16" s="281">
        <f t="shared" si="2"/>
        <v>2615</v>
      </c>
      <c r="X16" s="249">
        <f t="shared" si="2"/>
        <v>2615</v>
      </c>
      <c r="Y16" s="282">
        <f t="shared" si="2"/>
        <v>2615</v>
      </c>
      <c r="Z16" s="789"/>
    </row>
    <row r="17" spans="1:25" ht="12.75" customHeight="1">
      <c r="A17" s="840" t="s">
        <v>277</v>
      </c>
      <c r="B17" s="215"/>
      <c r="C17" s="69"/>
      <c r="D17" s="574"/>
      <c r="E17" s="333"/>
      <c r="F17" s="333"/>
      <c r="G17" s="333"/>
      <c r="H17" s="279"/>
      <c r="I17" s="253"/>
      <c r="J17" s="280"/>
      <c r="K17" s="279"/>
      <c r="L17" s="253"/>
      <c r="M17" s="280"/>
      <c r="N17" s="552"/>
      <c r="O17" s="333"/>
      <c r="P17" s="553"/>
      <c r="Q17" s="552"/>
      <c r="R17" s="333"/>
      <c r="S17" s="553"/>
      <c r="T17" s="279"/>
      <c r="U17" s="253"/>
      <c r="V17" s="280"/>
      <c r="W17" s="564"/>
      <c r="X17" s="248"/>
      <c r="Y17" s="565"/>
    </row>
    <row r="18" spans="1:25" ht="12.75" customHeight="1">
      <c r="A18" s="838" t="s">
        <v>321</v>
      </c>
      <c r="B18" s="214" t="s">
        <v>607</v>
      </c>
      <c r="C18" s="127"/>
      <c r="D18" s="574">
        <f>SUM(G18,J18,M18,P18,V18,Y18,S18)</f>
        <v>382</v>
      </c>
      <c r="E18" s="334"/>
      <c r="F18" s="334">
        <v>382</v>
      </c>
      <c r="G18" s="334">
        <v>382</v>
      </c>
      <c r="H18" s="281"/>
      <c r="I18" s="249"/>
      <c r="J18" s="282"/>
      <c r="K18" s="281"/>
      <c r="L18" s="249"/>
      <c r="M18" s="282"/>
      <c r="N18" s="554"/>
      <c r="O18" s="334"/>
      <c r="P18" s="555"/>
      <c r="Q18" s="554"/>
      <c r="R18" s="334"/>
      <c r="S18" s="555"/>
      <c r="T18" s="281"/>
      <c r="U18" s="249"/>
      <c r="V18" s="282"/>
      <c r="W18" s="566"/>
      <c r="X18" s="250"/>
      <c r="Y18" s="567"/>
    </row>
    <row r="19" spans="1:25" ht="12.75" customHeight="1">
      <c r="A19" s="839" t="s">
        <v>278</v>
      </c>
      <c r="B19" s="215"/>
      <c r="C19" s="69"/>
      <c r="D19" s="623"/>
      <c r="E19" s="333"/>
      <c r="F19" s="333"/>
      <c r="G19" s="333"/>
      <c r="H19" s="279"/>
      <c r="I19" s="253"/>
      <c r="J19" s="280"/>
      <c r="K19" s="279"/>
      <c r="L19" s="253"/>
      <c r="M19" s="280"/>
      <c r="N19" s="552"/>
      <c r="O19" s="333"/>
      <c r="P19" s="553"/>
      <c r="Q19" s="552"/>
      <c r="R19" s="333"/>
      <c r="S19" s="553"/>
      <c r="T19" s="279"/>
      <c r="U19" s="253"/>
      <c r="V19" s="280"/>
      <c r="W19" s="564"/>
      <c r="X19" s="248"/>
      <c r="Y19" s="565"/>
    </row>
    <row r="20" spans="1:25" ht="12.75" customHeight="1">
      <c r="A20" s="841" t="s">
        <v>279</v>
      </c>
      <c r="B20" s="212" t="s">
        <v>608</v>
      </c>
      <c r="C20" s="122"/>
      <c r="D20" s="573"/>
      <c r="E20" s="557"/>
      <c r="F20" s="557"/>
      <c r="G20" s="557"/>
      <c r="H20" s="283"/>
      <c r="I20" s="121"/>
      <c r="J20" s="284"/>
      <c r="K20" s="283"/>
      <c r="L20" s="121"/>
      <c r="M20" s="284"/>
      <c r="N20" s="556"/>
      <c r="O20" s="557"/>
      <c r="P20" s="558"/>
      <c r="Q20" s="556"/>
      <c r="R20" s="557"/>
      <c r="S20" s="558"/>
      <c r="T20" s="283"/>
      <c r="U20" s="121"/>
      <c r="V20" s="284"/>
      <c r="W20" s="568"/>
      <c r="X20" s="569"/>
      <c r="Y20" s="586"/>
    </row>
    <row r="21" spans="1:25" ht="12.75" customHeight="1">
      <c r="A21" s="838" t="s">
        <v>280</v>
      </c>
      <c r="B21" s="215" t="s">
        <v>609</v>
      </c>
      <c r="C21" s="69"/>
      <c r="D21" s="574">
        <f>SUM(G21,J21,M21,P21,V21,Y21,S21)</f>
        <v>6040</v>
      </c>
      <c r="E21" s="865">
        <v>5300</v>
      </c>
      <c r="F21" s="866">
        <v>5300</v>
      </c>
      <c r="G21" s="870">
        <v>6040</v>
      </c>
      <c r="H21" s="279"/>
      <c r="I21" s="253"/>
      <c r="J21" s="280"/>
      <c r="K21" s="279"/>
      <c r="L21" s="253"/>
      <c r="M21" s="280"/>
      <c r="N21" s="552"/>
      <c r="O21" s="333"/>
      <c r="P21" s="553"/>
      <c r="Q21" s="552"/>
      <c r="R21" s="333"/>
      <c r="S21" s="553"/>
      <c r="T21" s="279"/>
      <c r="U21" s="253"/>
      <c r="V21" s="280"/>
      <c r="W21" s="564"/>
      <c r="X21" s="248"/>
      <c r="Y21" s="565"/>
    </row>
    <row r="22" spans="1:25" ht="12.75" customHeight="1">
      <c r="A22" s="838" t="s">
        <v>282</v>
      </c>
      <c r="B22" s="215" t="s">
        <v>610</v>
      </c>
      <c r="C22" s="69"/>
      <c r="D22" s="574">
        <f aca="true" t="shared" si="3" ref="D22:D28">SUM(G22,J22,M22,P22,V22,Y22,S22)</f>
        <v>72</v>
      </c>
      <c r="E22" s="865">
        <v>0</v>
      </c>
      <c r="F22" s="866">
        <v>0</v>
      </c>
      <c r="G22" s="870">
        <v>72</v>
      </c>
      <c r="H22" s="279"/>
      <c r="I22" s="253"/>
      <c r="J22" s="280"/>
      <c r="K22" s="279"/>
      <c r="L22" s="253"/>
      <c r="M22" s="280"/>
      <c r="N22" s="552"/>
      <c r="O22" s="333"/>
      <c r="P22" s="553"/>
      <c r="Q22" s="552"/>
      <c r="R22" s="333"/>
      <c r="S22" s="553"/>
      <c r="T22" s="279"/>
      <c r="U22" s="253"/>
      <c r="V22" s="280"/>
      <c r="W22" s="564"/>
      <c r="X22" s="248"/>
      <c r="Y22" s="565"/>
    </row>
    <row r="23" spans="1:25" ht="12.75" customHeight="1">
      <c r="A23" s="838" t="s">
        <v>285</v>
      </c>
      <c r="B23" s="215" t="s">
        <v>31</v>
      </c>
      <c r="C23" s="69"/>
      <c r="D23" s="574">
        <f t="shared" si="3"/>
        <v>99</v>
      </c>
      <c r="E23" s="865"/>
      <c r="F23" s="866"/>
      <c r="G23" s="870">
        <v>99</v>
      </c>
      <c r="H23" s="279"/>
      <c r="I23" s="253"/>
      <c r="J23" s="280"/>
      <c r="K23" s="279"/>
      <c r="L23" s="253"/>
      <c r="M23" s="280"/>
      <c r="N23" s="552"/>
      <c r="O23" s="333"/>
      <c r="P23" s="553"/>
      <c r="Q23" s="552"/>
      <c r="R23" s="333"/>
      <c r="S23" s="553"/>
      <c r="T23" s="279"/>
      <c r="U23" s="253"/>
      <c r="V23" s="280"/>
      <c r="W23" s="564"/>
      <c r="X23" s="248"/>
      <c r="Y23" s="565"/>
    </row>
    <row r="24" spans="1:25" ht="12.75" customHeight="1">
      <c r="A24" s="838" t="s">
        <v>286</v>
      </c>
      <c r="B24" s="215" t="s">
        <v>787</v>
      </c>
      <c r="C24" s="69"/>
      <c r="D24" s="574">
        <f t="shared" si="3"/>
        <v>29670</v>
      </c>
      <c r="E24" s="865">
        <v>36500</v>
      </c>
      <c r="F24" s="866">
        <v>36500</v>
      </c>
      <c r="G24" s="870">
        <v>29670</v>
      </c>
      <c r="H24" s="279"/>
      <c r="I24" s="253"/>
      <c r="J24" s="280"/>
      <c r="K24" s="279"/>
      <c r="L24" s="253"/>
      <c r="M24" s="280"/>
      <c r="N24" s="552"/>
      <c r="O24" s="333"/>
      <c r="P24" s="553"/>
      <c r="Q24" s="552"/>
      <c r="R24" s="333"/>
      <c r="S24" s="553"/>
      <c r="T24" s="279"/>
      <c r="U24" s="253"/>
      <c r="V24" s="280"/>
      <c r="W24" s="564"/>
      <c r="X24" s="248"/>
      <c r="Y24" s="565"/>
    </row>
    <row r="25" spans="1:25" ht="12.75" customHeight="1">
      <c r="A25" s="838" t="s">
        <v>287</v>
      </c>
      <c r="B25" s="215" t="s">
        <v>311</v>
      </c>
      <c r="C25" s="69"/>
      <c r="D25" s="574">
        <f t="shared" si="3"/>
        <v>118765</v>
      </c>
      <c r="E25" s="865">
        <v>94000</v>
      </c>
      <c r="F25" s="866">
        <v>94000</v>
      </c>
      <c r="G25" s="870">
        <v>118765</v>
      </c>
      <c r="H25" s="279"/>
      <c r="I25" s="253"/>
      <c r="J25" s="280"/>
      <c r="K25" s="279"/>
      <c r="L25" s="253"/>
      <c r="M25" s="280"/>
      <c r="N25" s="552"/>
      <c r="O25" s="333"/>
      <c r="P25" s="553"/>
      <c r="Q25" s="552"/>
      <c r="R25" s="333"/>
      <c r="S25" s="553"/>
      <c r="T25" s="279"/>
      <c r="U25" s="253"/>
      <c r="V25" s="280"/>
      <c r="W25" s="564"/>
      <c r="X25" s="248"/>
      <c r="Y25" s="565"/>
    </row>
    <row r="26" spans="1:25" ht="12.75" customHeight="1">
      <c r="A26" s="838" t="s">
        <v>288</v>
      </c>
      <c r="B26" s="215" t="s">
        <v>611</v>
      </c>
      <c r="C26" s="69"/>
      <c r="D26" s="574">
        <f t="shared" si="3"/>
        <v>23730</v>
      </c>
      <c r="E26" s="865">
        <v>22500</v>
      </c>
      <c r="F26" s="866">
        <v>22500</v>
      </c>
      <c r="G26" s="870">
        <v>23730</v>
      </c>
      <c r="H26" s="279"/>
      <c r="I26" s="253"/>
      <c r="J26" s="280"/>
      <c r="K26" s="279"/>
      <c r="L26" s="253"/>
      <c r="M26" s="280"/>
      <c r="N26" s="552"/>
      <c r="O26" s="333"/>
      <c r="P26" s="553"/>
      <c r="Q26" s="552"/>
      <c r="R26" s="333"/>
      <c r="S26" s="553"/>
      <c r="T26" s="279"/>
      <c r="U26" s="253"/>
      <c r="V26" s="280"/>
      <c r="W26" s="564"/>
      <c r="X26" s="248"/>
      <c r="Y26" s="565"/>
    </row>
    <row r="27" spans="1:25" ht="12.75" customHeight="1">
      <c r="A27" s="838" t="s">
        <v>289</v>
      </c>
      <c r="B27" s="215" t="s">
        <v>788</v>
      </c>
      <c r="C27" s="69"/>
      <c r="D27" s="574">
        <f t="shared" si="3"/>
        <v>643</v>
      </c>
      <c r="E27" s="865"/>
      <c r="F27" s="866"/>
      <c r="G27" s="870">
        <v>643</v>
      </c>
      <c r="H27" s="279"/>
      <c r="I27" s="253"/>
      <c r="J27" s="280"/>
      <c r="K27" s="279"/>
      <c r="L27" s="253"/>
      <c r="M27" s="280"/>
      <c r="N27" s="552"/>
      <c r="O27" s="333"/>
      <c r="P27" s="553"/>
      <c r="Q27" s="552"/>
      <c r="R27" s="333"/>
      <c r="S27" s="553"/>
      <c r="T27" s="279"/>
      <c r="U27" s="253"/>
      <c r="V27" s="280"/>
      <c r="W27" s="564"/>
      <c r="X27" s="248"/>
      <c r="Y27" s="565"/>
    </row>
    <row r="28" spans="1:25" ht="12.75" customHeight="1">
      <c r="A28" s="838" t="s">
        <v>290</v>
      </c>
      <c r="B28" s="215" t="s">
        <v>612</v>
      </c>
      <c r="C28" s="69"/>
      <c r="D28" s="574">
        <f t="shared" si="3"/>
        <v>1762</v>
      </c>
      <c r="E28" s="865">
        <v>1700</v>
      </c>
      <c r="F28" s="866">
        <v>1700</v>
      </c>
      <c r="G28" s="870">
        <v>1762</v>
      </c>
      <c r="H28" s="279"/>
      <c r="I28" s="253"/>
      <c r="J28" s="280"/>
      <c r="K28" s="279"/>
      <c r="L28" s="253"/>
      <c r="M28" s="280"/>
      <c r="N28" s="552"/>
      <c r="O28" s="333"/>
      <c r="P28" s="553"/>
      <c r="Q28" s="552"/>
      <c r="R28" s="333"/>
      <c r="S28" s="553"/>
      <c r="T28" s="279"/>
      <c r="U28" s="253"/>
      <c r="V28" s="280"/>
      <c r="W28" s="564"/>
      <c r="X28" s="248"/>
      <c r="Y28" s="565"/>
    </row>
    <row r="29" spans="1:25" ht="12.75" customHeight="1">
      <c r="A29" s="840" t="s">
        <v>291</v>
      </c>
      <c r="B29" s="214" t="s">
        <v>608</v>
      </c>
      <c r="C29" s="127"/>
      <c r="D29" s="621">
        <f>SUM(G29,J29,M29,P29,V29,Y29,S29)</f>
        <v>180781</v>
      </c>
      <c r="E29" s="334">
        <f>SUM(E21:E28)</f>
        <v>160000</v>
      </c>
      <c r="F29" s="334">
        <f>SUM(F21:F28)</f>
        <v>160000</v>
      </c>
      <c r="G29" s="334">
        <f>SUM(G21:G28)</f>
        <v>180781</v>
      </c>
      <c r="H29" s="281">
        <f>SUM(H21:H28)</f>
        <v>0</v>
      </c>
      <c r="I29" s="249">
        <f>SUM(I21:I28)</f>
        <v>0</v>
      </c>
      <c r="J29" s="282"/>
      <c r="K29" s="281">
        <f>SUM(K21:K28)</f>
        <v>0</v>
      </c>
      <c r="L29" s="249">
        <f>SUM(L21:L28)</f>
        <v>0</v>
      </c>
      <c r="M29" s="282"/>
      <c r="N29" s="554">
        <f>SUM(N21:N28)</f>
        <v>0</v>
      </c>
      <c r="O29" s="334">
        <f>SUM(O21:O28)</f>
        <v>0</v>
      </c>
      <c r="P29" s="555"/>
      <c r="Q29" s="554"/>
      <c r="R29" s="334"/>
      <c r="S29" s="555"/>
      <c r="T29" s="281">
        <f aca="true" t="shared" si="4" ref="T29:Y29">SUM(T21:T28)</f>
        <v>0</v>
      </c>
      <c r="U29" s="249">
        <f t="shared" si="4"/>
        <v>0</v>
      </c>
      <c r="V29" s="282">
        <f t="shared" si="4"/>
        <v>0</v>
      </c>
      <c r="W29" s="281">
        <f t="shared" si="4"/>
        <v>0</v>
      </c>
      <c r="X29" s="249">
        <f t="shared" si="4"/>
        <v>0</v>
      </c>
      <c r="Y29" s="282">
        <f t="shared" si="4"/>
        <v>0</v>
      </c>
    </row>
    <row r="30" spans="1:25" ht="12.75" customHeight="1">
      <c r="A30" s="838" t="s">
        <v>292</v>
      </c>
      <c r="B30" s="215"/>
      <c r="C30" s="69"/>
      <c r="D30" s="623"/>
      <c r="E30" s="333"/>
      <c r="F30" s="333"/>
      <c r="G30" s="333"/>
      <c r="H30" s="279"/>
      <c r="I30" s="253"/>
      <c r="J30" s="280"/>
      <c r="K30" s="279"/>
      <c r="L30" s="253"/>
      <c r="M30" s="280"/>
      <c r="N30" s="552"/>
      <c r="O30" s="333"/>
      <c r="P30" s="553"/>
      <c r="Q30" s="552"/>
      <c r="R30" s="333"/>
      <c r="S30" s="553"/>
      <c r="T30" s="279"/>
      <c r="U30" s="253"/>
      <c r="V30" s="280"/>
      <c r="W30" s="564"/>
      <c r="X30" s="248"/>
      <c r="Y30" s="565"/>
    </row>
    <row r="31" spans="1:25" ht="12.75" customHeight="1">
      <c r="A31" s="838" t="s">
        <v>294</v>
      </c>
      <c r="B31" s="212" t="s">
        <v>613</v>
      </c>
      <c r="C31" s="122"/>
      <c r="D31" s="573"/>
      <c r="E31" s="557"/>
      <c r="F31" s="557"/>
      <c r="G31" s="557"/>
      <c r="H31" s="283"/>
      <c r="I31" s="121"/>
      <c r="J31" s="284"/>
      <c r="K31" s="283"/>
      <c r="L31" s="121"/>
      <c r="M31" s="284"/>
      <c r="N31" s="556"/>
      <c r="O31" s="557"/>
      <c r="P31" s="558"/>
      <c r="Q31" s="556"/>
      <c r="R31" s="557"/>
      <c r="S31" s="558"/>
      <c r="T31" s="283"/>
      <c r="U31" s="121"/>
      <c r="V31" s="284"/>
      <c r="W31" s="568"/>
      <c r="X31" s="569"/>
      <c r="Y31" s="586"/>
    </row>
    <row r="32" spans="1:25" ht="12.75" customHeight="1">
      <c r="A32" s="839" t="s">
        <v>340</v>
      </c>
      <c r="B32" s="213" t="s">
        <v>614</v>
      </c>
      <c r="C32" s="69"/>
      <c r="D32" s="574">
        <f>SUM(G32,J32,M32,P32,V32,Y32,S32)</f>
        <v>9388</v>
      </c>
      <c r="E32" s="865"/>
      <c r="F32" s="866"/>
      <c r="G32" s="866"/>
      <c r="H32" s="867"/>
      <c r="I32" s="868"/>
      <c r="J32" s="869"/>
      <c r="K32" s="867"/>
      <c r="L32" s="868"/>
      <c r="M32" s="869"/>
      <c r="N32" s="865">
        <v>14700</v>
      </c>
      <c r="O32" s="866">
        <v>14700</v>
      </c>
      <c r="P32" s="870">
        <v>9388</v>
      </c>
      <c r="Q32" s="865"/>
      <c r="R32" s="866"/>
      <c r="S32" s="870"/>
      <c r="T32" s="867"/>
      <c r="U32" s="868"/>
      <c r="V32" s="869"/>
      <c r="W32" s="871"/>
      <c r="X32" s="872"/>
      <c r="Y32" s="587"/>
    </row>
    <row r="33" spans="1:25" ht="12.75" customHeight="1">
      <c r="A33" s="838" t="s">
        <v>341</v>
      </c>
      <c r="B33" s="215" t="s">
        <v>615</v>
      </c>
      <c r="C33" s="69"/>
      <c r="D33" s="574">
        <f aca="true" t="shared" si="5" ref="D33:D39">SUM(G33,J33,M33,P33,V33,Y33,S33)</f>
        <v>20341</v>
      </c>
      <c r="E33" s="865">
        <v>6296</v>
      </c>
      <c r="F33" s="866">
        <v>6296</v>
      </c>
      <c r="G33" s="866">
        <v>8050</v>
      </c>
      <c r="H33" s="867">
        <v>9926</v>
      </c>
      <c r="I33" s="868">
        <v>9926</v>
      </c>
      <c r="J33" s="869">
        <v>10177</v>
      </c>
      <c r="K33" s="867"/>
      <c r="L33" s="868"/>
      <c r="M33" s="869"/>
      <c r="N33" s="865">
        <v>2500</v>
      </c>
      <c r="O33" s="866">
        <v>2500</v>
      </c>
      <c r="P33" s="870">
        <v>1994</v>
      </c>
      <c r="Q33" s="865"/>
      <c r="R33" s="866"/>
      <c r="S33" s="870"/>
      <c r="T33" s="867"/>
      <c r="U33" s="868"/>
      <c r="V33" s="869"/>
      <c r="W33" s="871"/>
      <c r="X33" s="872">
        <v>153</v>
      </c>
      <c r="Y33" s="587">
        <v>120</v>
      </c>
    </row>
    <row r="34" spans="1:25" ht="12.75" customHeight="1">
      <c r="A34" s="838" t="s">
        <v>342</v>
      </c>
      <c r="B34" s="215" t="s">
        <v>616</v>
      </c>
      <c r="C34" s="69"/>
      <c r="D34" s="574">
        <f t="shared" si="5"/>
        <v>7297</v>
      </c>
      <c r="E34" s="865">
        <v>926</v>
      </c>
      <c r="F34" s="866">
        <v>926</v>
      </c>
      <c r="G34" s="866">
        <v>1275</v>
      </c>
      <c r="H34" s="867">
        <v>4880</v>
      </c>
      <c r="I34" s="868">
        <v>4880</v>
      </c>
      <c r="J34" s="869">
        <v>6022</v>
      </c>
      <c r="K34" s="867"/>
      <c r="L34" s="868"/>
      <c r="M34" s="869"/>
      <c r="N34" s="865"/>
      <c r="O34" s="866"/>
      <c r="P34" s="870"/>
      <c r="Q34" s="865"/>
      <c r="R34" s="866"/>
      <c r="S34" s="870"/>
      <c r="T34" s="867"/>
      <c r="U34" s="868"/>
      <c r="V34" s="869"/>
      <c r="W34" s="871"/>
      <c r="X34" s="872"/>
      <c r="Y34" s="587"/>
    </row>
    <row r="35" spans="1:25" ht="12.75" customHeight="1">
      <c r="A35" s="838" t="s">
        <v>343</v>
      </c>
      <c r="B35" s="215" t="s">
        <v>312</v>
      </c>
      <c r="C35" s="69"/>
      <c r="D35" s="574">
        <f t="shared" si="5"/>
        <v>1846</v>
      </c>
      <c r="E35" s="865">
        <v>2317</v>
      </c>
      <c r="F35" s="866">
        <v>2317</v>
      </c>
      <c r="G35" s="866">
        <v>1677</v>
      </c>
      <c r="H35" s="867">
        <v>80</v>
      </c>
      <c r="I35" s="868">
        <v>80</v>
      </c>
      <c r="J35" s="869">
        <v>35</v>
      </c>
      <c r="K35" s="867">
        <v>42</v>
      </c>
      <c r="L35" s="868">
        <v>42</v>
      </c>
      <c r="M35" s="869">
        <v>28</v>
      </c>
      <c r="N35" s="865">
        <v>62</v>
      </c>
      <c r="O35" s="866">
        <v>62</v>
      </c>
      <c r="P35" s="870">
        <v>101</v>
      </c>
      <c r="Q35" s="865"/>
      <c r="R35" s="866"/>
      <c r="S35" s="870">
        <v>5</v>
      </c>
      <c r="T35" s="867"/>
      <c r="U35" s="868"/>
      <c r="V35" s="869"/>
      <c r="W35" s="871"/>
      <c r="X35" s="872"/>
      <c r="Y35" s="587"/>
    </row>
    <row r="36" spans="1:25" ht="12.75" customHeight="1">
      <c r="A36" s="838" t="s">
        <v>476</v>
      </c>
      <c r="B36" s="215" t="s">
        <v>617</v>
      </c>
      <c r="C36" s="69"/>
      <c r="D36" s="574">
        <f t="shared" si="5"/>
        <v>30979</v>
      </c>
      <c r="E36" s="865">
        <v>3781</v>
      </c>
      <c r="F36" s="866">
        <v>21485</v>
      </c>
      <c r="G36" s="866">
        <v>12711</v>
      </c>
      <c r="H36" s="867">
        <v>6370</v>
      </c>
      <c r="I36" s="868">
        <v>6370</v>
      </c>
      <c r="J36" s="869">
        <v>6630</v>
      </c>
      <c r="K36" s="867"/>
      <c r="L36" s="868"/>
      <c r="M36" s="869">
        <v>31</v>
      </c>
      <c r="N36" s="865">
        <v>14400</v>
      </c>
      <c r="O36" s="866">
        <v>14400</v>
      </c>
      <c r="P36" s="870">
        <v>11599</v>
      </c>
      <c r="Q36" s="865"/>
      <c r="R36" s="866"/>
      <c r="S36" s="870"/>
      <c r="T36" s="867"/>
      <c r="U36" s="868"/>
      <c r="V36" s="869"/>
      <c r="W36" s="871"/>
      <c r="X36" s="872"/>
      <c r="Y36" s="587">
        <v>8</v>
      </c>
    </row>
    <row r="37" spans="1:25" ht="12.75" customHeight="1">
      <c r="A37" s="838" t="s">
        <v>477</v>
      </c>
      <c r="B37" s="215" t="s">
        <v>618</v>
      </c>
      <c r="C37" s="69"/>
      <c r="D37" s="574">
        <f t="shared" si="5"/>
        <v>23546</v>
      </c>
      <c r="E37" s="865">
        <v>9259</v>
      </c>
      <c r="F37" s="866">
        <v>9259</v>
      </c>
      <c r="G37" s="866">
        <v>11138</v>
      </c>
      <c r="H37" s="867"/>
      <c r="I37" s="868"/>
      <c r="J37" s="869"/>
      <c r="K37" s="867">
        <v>10838</v>
      </c>
      <c r="L37" s="868">
        <v>11719</v>
      </c>
      <c r="M37" s="869">
        <v>11719</v>
      </c>
      <c r="N37" s="865"/>
      <c r="O37" s="866"/>
      <c r="P37" s="870"/>
      <c r="Q37" s="865"/>
      <c r="R37" s="866">
        <v>792</v>
      </c>
      <c r="S37" s="870">
        <v>689</v>
      </c>
      <c r="T37" s="867"/>
      <c r="U37" s="868"/>
      <c r="V37" s="869"/>
      <c r="W37" s="871"/>
      <c r="X37" s="872"/>
      <c r="Y37" s="587"/>
    </row>
    <row r="38" spans="1:25" ht="12.75" customHeight="1">
      <c r="A38" s="838" t="s">
        <v>478</v>
      </c>
      <c r="B38" s="215" t="s">
        <v>619</v>
      </c>
      <c r="C38" s="69"/>
      <c r="D38" s="574">
        <f t="shared" si="5"/>
        <v>19422</v>
      </c>
      <c r="E38" s="865">
        <v>2500</v>
      </c>
      <c r="F38" s="866">
        <v>2500</v>
      </c>
      <c r="G38" s="866">
        <v>5100</v>
      </c>
      <c r="H38" s="867"/>
      <c r="I38" s="868"/>
      <c r="J38" s="869"/>
      <c r="K38" s="867">
        <v>3581</v>
      </c>
      <c r="L38" s="868">
        <v>3639</v>
      </c>
      <c r="M38" s="869">
        <v>2924</v>
      </c>
      <c r="N38" s="865">
        <v>6500</v>
      </c>
      <c r="O38" s="866">
        <v>7785</v>
      </c>
      <c r="P38" s="870">
        <v>7120</v>
      </c>
      <c r="Q38" s="865"/>
      <c r="R38" s="866">
        <v>214</v>
      </c>
      <c r="S38" s="870">
        <v>186</v>
      </c>
      <c r="T38" s="867"/>
      <c r="U38" s="868"/>
      <c r="V38" s="869"/>
      <c r="W38" s="871"/>
      <c r="X38" s="872">
        <v>6761</v>
      </c>
      <c r="Y38" s="587">
        <v>4092</v>
      </c>
    </row>
    <row r="39" spans="1:25" ht="12.75" customHeight="1">
      <c r="A39" s="838" t="s">
        <v>479</v>
      </c>
      <c r="B39" s="215" t="s">
        <v>620</v>
      </c>
      <c r="C39" s="69"/>
      <c r="D39" s="574">
        <f t="shared" si="5"/>
        <v>0</v>
      </c>
      <c r="E39" s="333"/>
      <c r="F39" s="333"/>
      <c r="G39" s="333"/>
      <c r="H39" s="279"/>
      <c r="I39" s="253"/>
      <c r="J39" s="280"/>
      <c r="K39" s="279"/>
      <c r="L39" s="253"/>
      <c r="M39" s="280"/>
      <c r="N39" s="552"/>
      <c r="O39" s="333"/>
      <c r="P39" s="553"/>
      <c r="Q39" s="552"/>
      <c r="R39" s="333"/>
      <c r="S39" s="553"/>
      <c r="T39" s="279"/>
      <c r="U39" s="253"/>
      <c r="V39" s="280"/>
      <c r="W39" s="564"/>
      <c r="X39" s="248"/>
      <c r="Y39" s="565"/>
    </row>
    <row r="40" spans="1:25" ht="12.75" customHeight="1">
      <c r="A40" s="840" t="s">
        <v>480</v>
      </c>
      <c r="B40" s="214" t="s">
        <v>621</v>
      </c>
      <c r="C40" s="127"/>
      <c r="D40" s="621">
        <f>SUM(G40,J40,M40,P40,V40,Y40,S40)</f>
        <v>112819</v>
      </c>
      <c r="E40" s="334">
        <f aca="true" t="shared" si="6" ref="E40:N40">SUM(E32:E38)</f>
        <v>25079</v>
      </c>
      <c r="F40" s="334">
        <f t="shared" si="6"/>
        <v>42783</v>
      </c>
      <c r="G40" s="334">
        <f t="shared" si="6"/>
        <v>39951</v>
      </c>
      <c r="H40" s="281">
        <f t="shared" si="6"/>
        <v>21256</v>
      </c>
      <c r="I40" s="249">
        <f t="shared" si="6"/>
        <v>21256</v>
      </c>
      <c r="J40" s="249">
        <f t="shared" si="6"/>
        <v>22864</v>
      </c>
      <c r="K40" s="281">
        <f t="shared" si="6"/>
        <v>14461</v>
      </c>
      <c r="L40" s="249">
        <f t="shared" si="6"/>
        <v>15400</v>
      </c>
      <c r="M40" s="282">
        <f t="shared" si="6"/>
        <v>14702</v>
      </c>
      <c r="N40" s="554">
        <f t="shared" si="6"/>
        <v>38162</v>
      </c>
      <c r="O40" s="334">
        <f>SUM(O32:O39)</f>
        <v>39447</v>
      </c>
      <c r="P40" s="555">
        <f>SUM(P32:P39)</f>
        <v>30202</v>
      </c>
      <c r="Q40" s="554">
        <f>SUM(Q32:Q39)</f>
        <v>0</v>
      </c>
      <c r="R40" s="334">
        <f>SUM(R32:R39)</f>
        <v>1006</v>
      </c>
      <c r="S40" s="334">
        <f>SUM(S32:S39)</f>
        <v>880</v>
      </c>
      <c r="T40" s="281">
        <f aca="true" t="shared" si="7" ref="T40:Y40">SUM(T32:T38)</f>
        <v>0</v>
      </c>
      <c r="U40" s="249">
        <f t="shared" si="7"/>
        <v>0</v>
      </c>
      <c r="V40" s="282">
        <f t="shared" si="7"/>
        <v>0</v>
      </c>
      <c r="W40" s="281">
        <f t="shared" si="7"/>
        <v>0</v>
      </c>
      <c r="X40" s="249">
        <f t="shared" si="7"/>
        <v>6914</v>
      </c>
      <c r="Y40" s="282">
        <f t="shared" si="7"/>
        <v>4220</v>
      </c>
    </row>
    <row r="41" spans="1:25" ht="12.75" customHeight="1">
      <c r="A41" s="838" t="s">
        <v>481</v>
      </c>
      <c r="B41" s="215"/>
      <c r="C41" s="69"/>
      <c r="D41" s="574"/>
      <c r="E41" s="333"/>
      <c r="F41" s="333"/>
      <c r="G41" s="333"/>
      <c r="H41" s="279"/>
      <c r="I41" s="253"/>
      <c r="J41" s="280"/>
      <c r="K41" s="279"/>
      <c r="L41" s="253"/>
      <c r="M41" s="280"/>
      <c r="N41" s="552"/>
      <c r="O41" s="333"/>
      <c r="P41" s="553"/>
      <c r="Q41" s="552"/>
      <c r="R41" s="333"/>
      <c r="S41" s="553"/>
      <c r="T41" s="279"/>
      <c r="U41" s="253"/>
      <c r="V41" s="280"/>
      <c r="W41" s="564"/>
      <c r="X41" s="248"/>
      <c r="Y41" s="587"/>
    </row>
    <row r="42" spans="1:25" ht="12.75" customHeight="1">
      <c r="A42" s="840" t="s">
        <v>482</v>
      </c>
      <c r="B42" s="214" t="s">
        <v>622</v>
      </c>
      <c r="C42" s="216"/>
      <c r="D42" s="621">
        <f>SUM(G42,J42,M42,P42,V42,Y42,S42)</f>
        <v>1739</v>
      </c>
      <c r="E42" s="334">
        <v>94</v>
      </c>
      <c r="F42" s="334">
        <v>1244</v>
      </c>
      <c r="G42" s="334">
        <v>1739</v>
      </c>
      <c r="H42" s="281"/>
      <c r="I42" s="249"/>
      <c r="J42" s="282"/>
      <c r="K42" s="281"/>
      <c r="L42" s="249"/>
      <c r="M42" s="282"/>
      <c r="N42" s="554"/>
      <c r="O42" s="334"/>
      <c r="P42" s="555"/>
      <c r="Q42" s="554"/>
      <c r="R42" s="334"/>
      <c r="S42" s="555"/>
      <c r="T42" s="281"/>
      <c r="U42" s="249"/>
      <c r="V42" s="282"/>
      <c r="W42" s="566"/>
      <c r="X42" s="250"/>
      <c r="Y42" s="587"/>
    </row>
    <row r="43" spans="1:25" ht="12.75" customHeight="1">
      <c r="A43" s="838" t="s">
        <v>483</v>
      </c>
      <c r="B43" s="215"/>
      <c r="C43" s="69"/>
      <c r="D43" s="574"/>
      <c r="E43" s="333"/>
      <c r="F43" s="333"/>
      <c r="G43" s="333"/>
      <c r="H43" s="279"/>
      <c r="I43" s="253"/>
      <c r="J43" s="280"/>
      <c r="K43" s="279"/>
      <c r="L43" s="253"/>
      <c r="M43" s="280"/>
      <c r="N43" s="552"/>
      <c r="O43" s="333"/>
      <c r="P43" s="553"/>
      <c r="Q43" s="552"/>
      <c r="R43" s="333"/>
      <c r="S43" s="553"/>
      <c r="T43" s="279"/>
      <c r="U43" s="253"/>
      <c r="V43" s="280"/>
      <c r="W43" s="564"/>
      <c r="X43" s="248"/>
      <c r="Y43" s="587"/>
    </row>
    <row r="44" spans="1:25" ht="12.75" customHeight="1">
      <c r="A44" s="840" t="s">
        <v>484</v>
      </c>
      <c r="B44" s="217" t="s">
        <v>623</v>
      </c>
      <c r="C44" s="216"/>
      <c r="D44" s="621">
        <f>SUM(G44,J44,M44,P44,V44,Y44,S44)</f>
        <v>15154</v>
      </c>
      <c r="E44" s="334">
        <v>1450</v>
      </c>
      <c r="F44" s="334">
        <v>1450</v>
      </c>
      <c r="G44" s="334">
        <v>138</v>
      </c>
      <c r="H44" s="281">
        <v>2919</v>
      </c>
      <c r="I44" s="249">
        <v>8572</v>
      </c>
      <c r="J44" s="282">
        <v>3689</v>
      </c>
      <c r="K44" s="281">
        <v>6109</v>
      </c>
      <c r="L44" s="249">
        <v>11021</v>
      </c>
      <c r="M44" s="282">
        <v>11020</v>
      </c>
      <c r="N44" s="554"/>
      <c r="O44" s="334">
        <v>307</v>
      </c>
      <c r="P44" s="555">
        <v>307</v>
      </c>
      <c r="Q44" s="554"/>
      <c r="R44" s="334"/>
      <c r="S44" s="555"/>
      <c r="T44" s="281"/>
      <c r="U44" s="249">
        <v>0</v>
      </c>
      <c r="V44" s="282">
        <v>0</v>
      </c>
      <c r="W44" s="566"/>
      <c r="X44" s="250"/>
      <c r="Y44" s="587"/>
    </row>
    <row r="45" spans="1:25" ht="12.75" customHeight="1">
      <c r="A45" s="838" t="s">
        <v>485</v>
      </c>
      <c r="B45" s="215"/>
      <c r="C45" s="69"/>
      <c r="D45" s="574"/>
      <c r="E45" s="333"/>
      <c r="F45" s="333"/>
      <c r="G45" s="333"/>
      <c r="H45" s="279"/>
      <c r="I45" s="253"/>
      <c r="J45" s="280"/>
      <c r="K45" s="279"/>
      <c r="L45" s="253"/>
      <c r="M45" s="280"/>
      <c r="N45" s="552"/>
      <c r="O45" s="333"/>
      <c r="P45" s="553"/>
      <c r="Q45" s="552"/>
      <c r="R45" s="333"/>
      <c r="S45" s="553"/>
      <c r="T45" s="279"/>
      <c r="U45" s="253"/>
      <c r="V45" s="280"/>
      <c r="W45" s="564"/>
      <c r="X45" s="248"/>
      <c r="Y45" s="587"/>
    </row>
    <row r="46" spans="1:25" ht="12.75" customHeight="1">
      <c r="A46" s="840" t="s">
        <v>486</v>
      </c>
      <c r="B46" s="217" t="s">
        <v>624</v>
      </c>
      <c r="C46" s="216"/>
      <c r="D46" s="621">
        <f>SUM(G46,J46,M46,P46,V46,Y46,S46)</f>
        <v>0</v>
      </c>
      <c r="E46" s="334">
        <v>50</v>
      </c>
      <c r="F46" s="334">
        <v>50</v>
      </c>
      <c r="G46" s="334"/>
      <c r="H46" s="281"/>
      <c r="I46" s="249"/>
      <c r="J46" s="282"/>
      <c r="K46" s="281"/>
      <c r="L46" s="249"/>
      <c r="M46" s="282"/>
      <c r="N46" s="554"/>
      <c r="O46" s="334"/>
      <c r="P46" s="555"/>
      <c r="Q46" s="554"/>
      <c r="R46" s="334"/>
      <c r="S46" s="555"/>
      <c r="T46" s="281"/>
      <c r="U46" s="249"/>
      <c r="V46" s="282"/>
      <c r="W46" s="566"/>
      <c r="X46" s="250"/>
      <c r="Y46" s="567"/>
    </row>
    <row r="47" spans="1:25" ht="12.75" customHeight="1">
      <c r="A47" s="838" t="s">
        <v>487</v>
      </c>
      <c r="B47" s="215"/>
      <c r="C47" s="69"/>
      <c r="D47" s="574"/>
      <c r="E47" s="333"/>
      <c r="F47" s="333"/>
      <c r="G47" s="333"/>
      <c r="H47" s="279"/>
      <c r="I47" s="253"/>
      <c r="J47" s="280"/>
      <c r="K47" s="279"/>
      <c r="L47" s="253"/>
      <c r="M47" s="280"/>
      <c r="N47" s="552"/>
      <c r="O47" s="333"/>
      <c r="P47" s="553"/>
      <c r="Q47" s="552"/>
      <c r="R47" s="333"/>
      <c r="S47" s="553"/>
      <c r="T47" s="279"/>
      <c r="U47" s="253"/>
      <c r="V47" s="280"/>
      <c r="W47" s="564"/>
      <c r="X47" s="248"/>
      <c r="Y47" s="587"/>
    </row>
    <row r="48" spans="1:25" ht="12.75" customHeight="1">
      <c r="A48" s="840" t="s">
        <v>488</v>
      </c>
      <c r="B48" s="217" t="s">
        <v>625</v>
      </c>
      <c r="C48" s="216"/>
      <c r="D48" s="621">
        <f>SUM(G48,J48,M48,P48,V48,Y48,S48)</f>
        <v>101963</v>
      </c>
      <c r="E48" s="334">
        <v>52828</v>
      </c>
      <c r="F48" s="334">
        <v>63068</v>
      </c>
      <c r="G48" s="334">
        <v>79971</v>
      </c>
      <c r="H48" s="281">
        <v>5653</v>
      </c>
      <c r="I48" s="249"/>
      <c r="J48" s="282"/>
      <c r="K48" s="281">
        <v>4975</v>
      </c>
      <c r="L48" s="249">
        <v>630</v>
      </c>
      <c r="M48" s="282">
        <v>630</v>
      </c>
      <c r="N48" s="554">
        <v>17448</v>
      </c>
      <c r="O48" s="334">
        <v>11632</v>
      </c>
      <c r="P48" s="555">
        <v>11632</v>
      </c>
      <c r="Q48" s="554"/>
      <c r="R48" s="334"/>
      <c r="S48" s="555"/>
      <c r="T48" s="281"/>
      <c r="U48" s="249"/>
      <c r="V48" s="282">
        <v>116</v>
      </c>
      <c r="W48" s="566"/>
      <c r="X48" s="250">
        <v>9614</v>
      </c>
      <c r="Y48" s="587">
        <v>9614</v>
      </c>
    </row>
    <row r="49" spans="1:25" ht="18.75" customHeight="1" thickBot="1">
      <c r="A49" s="842" t="s">
        <v>489</v>
      </c>
      <c r="B49" s="218" t="s">
        <v>626</v>
      </c>
      <c r="C49" s="99"/>
      <c r="D49" s="575">
        <f aca="true" t="shared" si="8" ref="D49:V49">SUM(D16,D18,D29,D40,D42,D44,D46,D48)</f>
        <v>957769</v>
      </c>
      <c r="E49" s="335">
        <f t="shared" si="8"/>
        <v>631016</v>
      </c>
      <c r="F49" s="335">
        <f t="shared" si="8"/>
        <v>772608</v>
      </c>
      <c r="G49" s="335">
        <f t="shared" si="8"/>
        <v>803581</v>
      </c>
      <c r="H49" s="285">
        <f t="shared" si="8"/>
        <v>29828</v>
      </c>
      <c r="I49" s="251">
        <f t="shared" si="8"/>
        <v>29828</v>
      </c>
      <c r="J49" s="251">
        <f t="shared" si="8"/>
        <v>26553</v>
      </c>
      <c r="K49" s="285">
        <f t="shared" si="8"/>
        <v>25545</v>
      </c>
      <c r="L49" s="251">
        <f t="shared" si="8"/>
        <v>27051</v>
      </c>
      <c r="M49" s="286">
        <f t="shared" si="8"/>
        <v>26352</v>
      </c>
      <c r="N49" s="559">
        <f t="shared" si="8"/>
        <v>55610</v>
      </c>
      <c r="O49" s="335">
        <f t="shared" si="8"/>
        <v>94552</v>
      </c>
      <c r="P49" s="560">
        <f t="shared" si="8"/>
        <v>83525</v>
      </c>
      <c r="Q49" s="335">
        <f t="shared" si="8"/>
        <v>0</v>
      </c>
      <c r="R49" s="335">
        <f t="shared" si="8"/>
        <v>1006</v>
      </c>
      <c r="S49" s="560">
        <f t="shared" si="8"/>
        <v>880</v>
      </c>
      <c r="T49" s="285">
        <f t="shared" si="8"/>
        <v>361</v>
      </c>
      <c r="U49" s="251">
        <f t="shared" si="8"/>
        <v>361</v>
      </c>
      <c r="V49" s="286">
        <f t="shared" si="8"/>
        <v>429</v>
      </c>
      <c r="W49" s="285">
        <f>SUM(W16,W18,W29,W40,W42,W44,W46,W48)</f>
        <v>2615</v>
      </c>
      <c r="X49" s="251">
        <f>SUM(X16,X18,X29,X40,X42,X44,X46,X48)</f>
        <v>19143</v>
      </c>
      <c r="Y49" s="286">
        <f>SUM(Y16,Y18,Y29,Y40,Y42,Y44,Y46,Y48)</f>
        <v>16449</v>
      </c>
    </row>
    <row r="50" spans="1:20" ht="12.75" customHeight="1">
      <c r="A50" s="219"/>
      <c r="B50" s="91"/>
      <c r="C50" s="92"/>
      <c r="D50" s="92"/>
      <c r="E50" s="577"/>
      <c r="F50" s="578"/>
      <c r="G50" s="578"/>
      <c r="H50" s="35"/>
      <c r="I50" s="35"/>
      <c r="J50" s="35"/>
      <c r="K50" s="35"/>
      <c r="L50" s="35"/>
      <c r="M50" s="35"/>
      <c r="N50" s="45"/>
      <c r="O50" s="336"/>
      <c r="P50" s="336"/>
      <c r="Q50" s="336"/>
      <c r="R50" s="336"/>
      <c r="S50" s="336"/>
      <c r="T50" s="254"/>
    </row>
    <row r="51" spans="2:20" ht="12.75" customHeight="1">
      <c r="B51" s="91"/>
      <c r="C51" s="92"/>
      <c r="D51" s="622"/>
      <c r="E51" s="577"/>
      <c r="F51" s="578"/>
      <c r="G51" s="578"/>
      <c r="H51" s="35"/>
      <c r="I51" s="35"/>
      <c r="J51" s="35"/>
      <c r="K51" s="35"/>
      <c r="L51" s="271"/>
      <c r="M51" s="271"/>
      <c r="N51" s="329"/>
      <c r="O51" s="337"/>
      <c r="P51" s="337"/>
      <c r="Q51" s="337"/>
      <c r="R51" s="337"/>
      <c r="S51" s="337"/>
      <c r="T51" s="255"/>
    </row>
    <row r="52" spans="2:20" ht="12.75" customHeight="1">
      <c r="B52" s="91"/>
      <c r="C52" s="92"/>
      <c r="D52" s="92"/>
      <c r="E52" s="577"/>
      <c r="F52" s="578"/>
      <c r="G52" s="578"/>
      <c r="H52" s="35"/>
      <c r="I52" s="35"/>
      <c r="J52" s="35"/>
      <c r="K52" s="272"/>
      <c r="L52" s="272"/>
      <c r="M52" s="272"/>
      <c r="N52" s="328"/>
      <c r="O52" s="338"/>
      <c r="P52" s="338"/>
      <c r="Q52" s="338"/>
      <c r="R52" s="338"/>
      <c r="S52" s="338"/>
      <c r="T52" s="36"/>
    </row>
    <row r="53" spans="2:20" ht="12.75" customHeight="1">
      <c r="B53" s="91"/>
      <c r="C53" s="92"/>
      <c r="D53" s="92"/>
      <c r="E53" s="788"/>
      <c r="F53" s="578"/>
      <c r="G53" s="578"/>
      <c r="H53" s="35"/>
      <c r="I53" s="35"/>
      <c r="J53" s="35"/>
      <c r="K53" s="272"/>
      <c r="L53" s="272"/>
      <c r="M53" s="272"/>
      <c r="N53" s="328"/>
      <c r="O53" s="339"/>
      <c r="P53" s="339"/>
      <c r="Q53" s="339"/>
      <c r="R53" s="339"/>
      <c r="S53" s="339"/>
      <c r="T53" s="256"/>
    </row>
    <row r="54" spans="2:20" ht="12.75" customHeight="1">
      <c r="B54" s="91"/>
      <c r="C54" s="92"/>
      <c r="D54" s="92"/>
      <c r="E54" s="577"/>
      <c r="F54" s="578"/>
      <c r="G54" s="578"/>
      <c r="H54" s="35"/>
      <c r="I54" s="35"/>
      <c r="J54" s="35"/>
      <c r="K54" s="272"/>
      <c r="L54" s="272"/>
      <c r="M54" s="272"/>
      <c r="N54" s="328"/>
      <c r="O54" s="339"/>
      <c r="P54" s="339"/>
      <c r="Q54" s="339"/>
      <c r="R54" s="339"/>
      <c r="S54" s="339"/>
      <c r="T54" s="256"/>
    </row>
    <row r="55" spans="2:20" ht="12.75" customHeight="1">
      <c r="B55" s="91"/>
      <c r="C55" s="92"/>
      <c r="D55" s="92"/>
      <c r="E55" s="577"/>
      <c r="F55" s="578"/>
      <c r="G55" s="578"/>
      <c r="H55" s="35"/>
      <c r="I55" s="35"/>
      <c r="J55" s="35"/>
      <c r="K55" s="35"/>
      <c r="L55" s="35"/>
      <c r="M55" s="35"/>
      <c r="N55" s="46"/>
      <c r="O55" s="340"/>
      <c r="P55" s="340"/>
      <c r="Q55" s="340"/>
      <c r="R55" s="340"/>
      <c r="S55" s="340"/>
      <c r="T55" s="257"/>
    </row>
    <row r="56" spans="2:20" ht="12.75" customHeight="1">
      <c r="B56" s="91"/>
      <c r="C56" s="92"/>
      <c r="D56" s="92"/>
      <c r="E56" s="577"/>
      <c r="F56" s="578"/>
      <c r="G56" s="578"/>
      <c r="H56" s="35"/>
      <c r="I56" s="35"/>
      <c r="J56" s="35"/>
      <c r="K56" s="35"/>
      <c r="L56" s="35"/>
      <c r="M56" s="35"/>
      <c r="N56" s="46"/>
      <c r="O56" s="341"/>
      <c r="P56" s="341"/>
      <c r="Q56" s="341"/>
      <c r="R56" s="341"/>
      <c r="S56" s="341"/>
      <c r="T56" s="258"/>
    </row>
    <row r="57" spans="2:20" ht="12.75" customHeight="1">
      <c r="B57" s="91"/>
      <c r="C57" s="92"/>
      <c r="D57" s="92"/>
      <c r="E57" s="577"/>
      <c r="F57" s="578"/>
      <c r="G57" s="578"/>
      <c r="H57" s="35"/>
      <c r="I57" s="35"/>
      <c r="J57" s="35"/>
      <c r="K57" s="35"/>
      <c r="L57" s="35"/>
      <c r="M57" s="35"/>
      <c r="N57" s="46"/>
      <c r="O57" s="341"/>
      <c r="P57" s="341"/>
      <c r="Q57" s="341"/>
      <c r="R57" s="341"/>
      <c r="S57" s="341"/>
      <c r="T57" s="258"/>
    </row>
    <row r="58" spans="2:20" ht="12.75" customHeight="1">
      <c r="B58" s="91"/>
      <c r="C58" s="92"/>
      <c r="D58" s="92"/>
      <c r="E58" s="577"/>
      <c r="F58" s="578"/>
      <c r="G58" s="578"/>
      <c r="H58" s="35"/>
      <c r="I58" s="35"/>
      <c r="J58" s="35"/>
      <c r="K58" s="35"/>
      <c r="L58" s="35"/>
      <c r="M58" s="35"/>
      <c r="N58" s="46"/>
      <c r="O58" s="342"/>
      <c r="P58" s="342"/>
      <c r="Q58" s="342"/>
      <c r="R58" s="342"/>
      <c r="S58" s="342"/>
      <c r="T58" s="259"/>
    </row>
    <row r="59" spans="2:20" ht="12.75" customHeight="1">
      <c r="B59" s="91"/>
      <c r="C59" s="92"/>
      <c r="D59" s="92"/>
      <c r="E59" s="577"/>
      <c r="F59" s="578"/>
      <c r="G59" s="578"/>
      <c r="H59" s="35"/>
      <c r="I59" s="35"/>
      <c r="J59" s="35"/>
      <c r="K59" s="35"/>
      <c r="L59" s="35"/>
      <c r="M59" s="35"/>
      <c r="N59" s="46"/>
      <c r="O59" s="342"/>
      <c r="P59" s="342"/>
      <c r="Q59" s="342"/>
      <c r="R59" s="342"/>
      <c r="S59" s="342"/>
      <c r="T59" s="259"/>
    </row>
    <row r="60" spans="2:20" ht="12.75" customHeight="1">
      <c r="B60" s="91"/>
      <c r="C60" s="92"/>
      <c r="D60" s="92"/>
      <c r="E60" s="577"/>
      <c r="F60" s="578"/>
      <c r="G60" s="578"/>
      <c r="H60" s="35"/>
      <c r="I60" s="35"/>
      <c r="J60" s="35"/>
      <c r="K60" s="35"/>
      <c r="L60" s="35"/>
      <c r="M60" s="35"/>
      <c r="N60" s="46"/>
      <c r="O60" s="342"/>
      <c r="P60" s="342"/>
      <c r="Q60" s="342"/>
      <c r="R60" s="342"/>
      <c r="S60" s="342"/>
      <c r="T60" s="259"/>
    </row>
    <row r="61" spans="2:20" ht="12.75" customHeight="1">
      <c r="B61" s="91"/>
      <c r="C61" s="92"/>
      <c r="D61" s="92"/>
      <c r="E61" s="577"/>
      <c r="F61" s="578"/>
      <c r="G61" s="578"/>
      <c r="H61" s="35"/>
      <c r="I61" s="35"/>
      <c r="J61" s="35"/>
      <c r="K61" s="35"/>
      <c r="L61" s="35"/>
      <c r="M61" s="35"/>
      <c r="N61" s="46"/>
      <c r="O61" s="343"/>
      <c r="P61" s="343"/>
      <c r="Q61" s="343"/>
      <c r="R61" s="343"/>
      <c r="S61" s="343"/>
      <c r="T61" s="260"/>
    </row>
    <row r="62" spans="2:20" ht="12.75" customHeight="1">
      <c r="B62" s="91"/>
      <c r="C62" s="92"/>
      <c r="D62" s="92"/>
      <c r="E62" s="577"/>
      <c r="F62" s="578"/>
      <c r="G62" s="578"/>
      <c r="H62" s="35"/>
      <c r="I62" s="35"/>
      <c r="J62" s="35"/>
      <c r="K62" s="35"/>
      <c r="L62" s="35"/>
      <c r="M62" s="35"/>
      <c r="N62" s="46"/>
      <c r="O62" s="342"/>
      <c r="P62" s="342"/>
      <c r="Q62" s="342"/>
      <c r="R62" s="342"/>
      <c r="S62" s="342"/>
      <c r="T62" s="259"/>
    </row>
    <row r="63" spans="2:20" ht="12.75" customHeight="1">
      <c r="B63" s="91"/>
      <c r="C63" s="92"/>
      <c r="D63" s="92"/>
      <c r="E63" s="577"/>
      <c r="F63" s="578"/>
      <c r="G63" s="578"/>
      <c r="H63" s="35"/>
      <c r="I63" s="35"/>
      <c r="J63" s="35"/>
      <c r="K63" s="35"/>
      <c r="L63" s="35"/>
      <c r="M63" s="35"/>
      <c r="N63" s="46"/>
      <c r="O63" s="343"/>
      <c r="P63" s="343"/>
      <c r="Q63" s="343"/>
      <c r="R63" s="343"/>
      <c r="S63" s="343"/>
      <c r="T63" s="260"/>
    </row>
    <row r="64" spans="2:20" ht="12.75" customHeight="1">
      <c r="B64" s="91"/>
      <c r="C64" s="92"/>
      <c r="D64" s="92"/>
      <c r="E64" s="577"/>
      <c r="F64" s="578"/>
      <c r="G64" s="578"/>
      <c r="H64" s="35"/>
      <c r="I64" s="35"/>
      <c r="J64" s="35"/>
      <c r="K64" s="35"/>
      <c r="L64" s="35"/>
      <c r="M64" s="35"/>
      <c r="N64" s="46"/>
      <c r="O64" s="342"/>
      <c r="P64" s="342"/>
      <c r="Q64" s="342"/>
      <c r="R64" s="342"/>
      <c r="S64" s="342"/>
      <c r="T64" s="259"/>
    </row>
    <row r="65" spans="2:20" ht="12.75" customHeight="1">
      <c r="B65" s="91"/>
      <c r="C65" s="92"/>
      <c r="D65" s="92"/>
      <c r="E65" s="577"/>
      <c r="F65" s="578"/>
      <c r="G65" s="578"/>
      <c r="H65" s="35"/>
      <c r="I65" s="35"/>
      <c r="J65" s="35"/>
      <c r="K65" s="35"/>
      <c r="L65" s="271"/>
      <c r="M65" s="271"/>
      <c r="N65" s="329"/>
      <c r="O65" s="342"/>
      <c r="P65" s="342"/>
      <c r="Q65" s="342"/>
      <c r="R65" s="342"/>
      <c r="S65" s="342"/>
      <c r="T65" s="259"/>
    </row>
    <row r="66" spans="2:20" ht="12.75" customHeight="1">
      <c r="B66" s="91"/>
      <c r="C66" s="92"/>
      <c r="D66" s="92"/>
      <c r="E66" s="577"/>
      <c r="F66" s="578"/>
      <c r="G66" s="578"/>
      <c r="H66" s="35"/>
      <c r="I66" s="35"/>
      <c r="J66" s="35"/>
      <c r="K66" s="35"/>
      <c r="L66" s="35"/>
      <c r="M66" s="35"/>
      <c r="N66" s="46"/>
      <c r="O66" s="344"/>
      <c r="P66" s="344"/>
      <c r="Q66" s="344"/>
      <c r="R66" s="344"/>
      <c r="S66" s="344"/>
      <c r="T66" s="260"/>
    </row>
    <row r="67" spans="2:20" ht="12.75" customHeight="1">
      <c r="B67" s="91"/>
      <c r="C67" s="92"/>
      <c r="D67" s="92"/>
      <c r="E67" s="577"/>
      <c r="F67" s="578"/>
      <c r="G67" s="578"/>
      <c r="H67" s="35"/>
      <c r="I67" s="35"/>
      <c r="J67" s="35"/>
      <c r="K67" s="272"/>
      <c r="L67" s="271"/>
      <c r="M67" s="271"/>
      <c r="N67" s="329"/>
      <c r="O67" s="345"/>
      <c r="P67" s="345"/>
      <c r="Q67" s="345"/>
      <c r="R67" s="345"/>
      <c r="S67" s="345"/>
      <c r="T67" s="259"/>
    </row>
    <row r="68" spans="2:20" ht="12.75" customHeight="1">
      <c r="B68" s="91"/>
      <c r="C68" s="92"/>
      <c r="D68" s="92"/>
      <c r="E68" s="577"/>
      <c r="F68" s="578"/>
      <c r="G68" s="578"/>
      <c r="H68" s="35"/>
      <c r="I68" s="35"/>
      <c r="J68" s="35"/>
      <c r="K68" s="35"/>
      <c r="L68" s="35"/>
      <c r="M68" s="35"/>
      <c r="N68" s="46"/>
      <c r="O68" s="346"/>
      <c r="P68" s="346"/>
      <c r="Q68" s="346"/>
      <c r="R68" s="346"/>
      <c r="S68" s="346"/>
      <c r="T68" s="261"/>
    </row>
    <row r="69" spans="2:20" ht="12.75" customHeight="1">
      <c r="B69" s="91"/>
      <c r="C69" s="92"/>
      <c r="D69" s="92"/>
      <c r="E69" s="577"/>
      <c r="F69" s="578"/>
      <c r="G69" s="578"/>
      <c r="H69" s="35"/>
      <c r="I69" s="35"/>
      <c r="J69" s="35"/>
      <c r="K69" s="35"/>
      <c r="L69" s="35"/>
      <c r="M69" s="35"/>
      <c r="N69" s="46"/>
      <c r="O69" s="342"/>
      <c r="P69" s="342"/>
      <c r="Q69" s="342"/>
      <c r="R69" s="342"/>
      <c r="S69" s="342"/>
      <c r="T69" s="259"/>
    </row>
    <row r="70" spans="2:20" ht="12.75" customHeight="1">
      <c r="B70" s="91"/>
      <c r="C70" s="92"/>
      <c r="D70" s="92"/>
      <c r="E70" s="577"/>
      <c r="F70" s="578"/>
      <c r="G70" s="578"/>
      <c r="H70" s="35"/>
      <c r="I70" s="35"/>
      <c r="J70" s="35"/>
      <c r="K70" s="35"/>
      <c r="L70" s="269"/>
      <c r="M70" s="269"/>
      <c r="N70" s="347"/>
      <c r="O70" s="348"/>
      <c r="P70" s="348"/>
      <c r="Q70" s="348"/>
      <c r="R70" s="348"/>
      <c r="S70" s="348"/>
      <c r="T70" s="262"/>
    </row>
    <row r="71" spans="2:20" ht="12.75" customHeight="1">
      <c r="B71" s="46"/>
      <c r="C71" s="46"/>
      <c r="D71" s="46"/>
      <c r="E71" s="46"/>
      <c r="F71" s="579"/>
      <c r="G71" s="579"/>
      <c r="H71" s="35"/>
      <c r="I71" s="35"/>
      <c r="J71" s="35"/>
      <c r="K71" s="272"/>
      <c r="L71" s="35"/>
      <c r="M71" s="35"/>
      <c r="N71" s="46"/>
      <c r="O71" s="349"/>
      <c r="P71" s="349"/>
      <c r="Q71" s="349"/>
      <c r="R71" s="349"/>
      <c r="S71" s="349"/>
      <c r="T71" s="263"/>
    </row>
    <row r="72" spans="2:20" ht="12.75" customHeight="1">
      <c r="B72" s="46"/>
      <c r="C72" s="46"/>
      <c r="D72" s="45"/>
      <c r="E72" s="45"/>
      <c r="F72" s="94"/>
      <c r="G72" s="94"/>
      <c r="H72" s="35"/>
      <c r="I72" s="35"/>
      <c r="J72" s="35"/>
      <c r="K72" s="272"/>
      <c r="L72" s="271"/>
      <c r="M72" s="271"/>
      <c r="N72" s="329"/>
      <c r="O72" s="346"/>
      <c r="P72" s="346"/>
      <c r="Q72" s="346"/>
      <c r="R72" s="346"/>
      <c r="S72" s="346"/>
      <c r="T72" s="261"/>
    </row>
    <row r="73" spans="2:20" ht="12.75" customHeight="1">
      <c r="B73" s="46"/>
      <c r="C73" s="46"/>
      <c r="D73" s="46"/>
      <c r="E73" s="45"/>
      <c r="F73" s="579"/>
      <c r="G73" s="579"/>
      <c r="H73" s="35"/>
      <c r="I73" s="35"/>
      <c r="J73" s="35"/>
      <c r="K73" s="272"/>
      <c r="L73" s="272"/>
      <c r="M73" s="272"/>
      <c r="N73" s="328"/>
      <c r="O73" s="336"/>
      <c r="P73" s="336"/>
      <c r="Q73" s="336"/>
      <c r="R73" s="336"/>
      <c r="S73" s="336"/>
      <c r="T73" s="254"/>
    </row>
    <row r="74" spans="2:20" ht="12.75" customHeight="1">
      <c r="B74" s="46"/>
      <c r="C74" s="46"/>
      <c r="D74" s="45"/>
      <c r="E74" s="46"/>
      <c r="F74" s="94"/>
      <c r="G74" s="94"/>
      <c r="H74" s="35"/>
      <c r="I74" s="35"/>
      <c r="J74" s="35"/>
      <c r="K74" s="35"/>
      <c r="L74" s="271"/>
      <c r="M74" s="271"/>
      <c r="N74" s="329"/>
      <c r="O74" s="336"/>
      <c r="P74" s="336"/>
      <c r="Q74" s="336"/>
      <c r="R74" s="336"/>
      <c r="S74" s="336"/>
      <c r="T74" s="254"/>
    </row>
    <row r="75" spans="2:20" ht="12.75" customHeight="1">
      <c r="B75" s="46"/>
      <c r="C75" s="46"/>
      <c r="D75" s="45"/>
      <c r="E75" s="46"/>
      <c r="F75" s="94"/>
      <c r="G75" s="94"/>
      <c r="H75" s="35"/>
      <c r="I75" s="35"/>
      <c r="J75" s="35"/>
      <c r="K75" s="35"/>
      <c r="L75" s="272"/>
      <c r="M75" s="272"/>
      <c r="N75" s="46"/>
      <c r="O75" s="350"/>
      <c r="P75" s="350"/>
      <c r="Q75" s="350"/>
      <c r="R75" s="350"/>
      <c r="S75" s="350"/>
      <c r="T75" s="95"/>
    </row>
    <row r="76" spans="2:20" ht="12.75" customHeight="1">
      <c r="B76" s="46"/>
      <c r="C76" s="46"/>
      <c r="D76" s="45"/>
      <c r="E76" s="46"/>
      <c r="F76" s="94"/>
      <c r="G76" s="94"/>
      <c r="H76" s="35"/>
      <c r="I76" s="35"/>
      <c r="J76" s="35"/>
      <c r="K76" s="35"/>
      <c r="L76" s="272"/>
      <c r="M76" s="272"/>
      <c r="N76" s="46"/>
      <c r="O76" s="350"/>
      <c r="P76" s="350"/>
      <c r="Q76" s="350"/>
      <c r="R76" s="350"/>
      <c r="S76" s="350"/>
      <c r="T76" s="95"/>
    </row>
    <row r="77" spans="2:20" ht="12.75" customHeight="1">
      <c r="B77" s="46"/>
      <c r="C77" s="46"/>
      <c r="D77" s="45"/>
      <c r="E77" s="46"/>
      <c r="F77" s="94"/>
      <c r="G77" s="94"/>
      <c r="H77" s="35"/>
      <c r="I77" s="35"/>
      <c r="J77" s="35"/>
      <c r="K77" s="271"/>
      <c r="L77" s="271"/>
      <c r="M77" s="271"/>
      <c r="N77" s="329"/>
      <c r="O77" s="351"/>
      <c r="P77" s="351"/>
      <c r="Q77" s="351"/>
      <c r="R77" s="351"/>
      <c r="S77" s="351"/>
      <c r="T77" s="95"/>
    </row>
    <row r="78" spans="2:20" ht="12.75" customHeight="1">
      <c r="B78" s="46"/>
      <c r="C78" s="46"/>
      <c r="D78" s="45"/>
      <c r="E78" s="46"/>
      <c r="F78" s="94"/>
      <c r="G78" s="94"/>
      <c r="H78" s="35"/>
      <c r="I78" s="35"/>
      <c r="J78" s="35"/>
      <c r="K78" s="35"/>
      <c r="L78" s="272"/>
      <c r="M78" s="272"/>
      <c r="N78" s="329"/>
      <c r="O78" s="350"/>
      <c r="P78" s="350"/>
      <c r="Q78" s="350"/>
      <c r="R78" s="350"/>
      <c r="S78" s="350"/>
      <c r="T78" s="95"/>
    </row>
    <row r="79" spans="2:20" ht="12.75" customHeight="1">
      <c r="B79" s="46"/>
      <c r="C79" s="46"/>
      <c r="D79" s="45"/>
      <c r="E79" s="580"/>
      <c r="F79" s="94"/>
      <c r="G79" s="94"/>
      <c r="H79" s="35"/>
      <c r="I79" s="35"/>
      <c r="J79" s="35"/>
      <c r="K79" s="35"/>
      <c r="L79" s="271"/>
      <c r="M79" s="271"/>
      <c r="N79" s="329"/>
      <c r="O79" s="336"/>
      <c r="P79" s="336"/>
      <c r="Q79" s="336"/>
      <c r="R79" s="336"/>
      <c r="S79" s="336"/>
      <c r="T79" s="254"/>
    </row>
    <row r="80" spans="2:20" ht="12.75" customHeight="1">
      <c r="B80" s="46"/>
      <c r="C80" s="46"/>
      <c r="D80" s="45"/>
      <c r="E80" s="46"/>
      <c r="F80" s="94"/>
      <c r="G80" s="94"/>
      <c r="H80" s="35"/>
      <c r="I80" s="35"/>
      <c r="J80" s="35"/>
      <c r="K80" s="35"/>
      <c r="L80" s="35"/>
      <c r="M80" s="35"/>
      <c r="N80" s="46"/>
      <c r="O80" s="350"/>
      <c r="P80" s="350"/>
      <c r="Q80" s="350"/>
      <c r="R80" s="350"/>
      <c r="S80" s="350"/>
      <c r="T80" s="95"/>
    </row>
    <row r="81" spans="2:20" ht="12.75" customHeight="1">
      <c r="B81" s="46"/>
      <c r="C81" s="46"/>
      <c r="D81" s="45"/>
      <c r="E81" s="45"/>
      <c r="F81" s="579"/>
      <c r="G81" s="579"/>
      <c r="H81" s="35"/>
      <c r="I81" s="35"/>
      <c r="J81" s="35"/>
      <c r="K81" s="272"/>
      <c r="L81" s="271"/>
      <c r="M81" s="271"/>
      <c r="N81" s="329"/>
      <c r="O81" s="352"/>
      <c r="P81" s="352"/>
      <c r="Q81" s="352"/>
      <c r="R81" s="352"/>
      <c r="S81" s="352"/>
      <c r="T81" s="264"/>
    </row>
    <row r="82" spans="2:20" ht="12.75" customHeight="1">
      <c r="B82" s="46"/>
      <c r="C82" s="46"/>
      <c r="D82" s="45"/>
      <c r="E82" s="45"/>
      <c r="F82" s="579"/>
      <c r="G82" s="579"/>
      <c r="H82" s="35"/>
      <c r="I82" s="35"/>
      <c r="J82" s="35"/>
      <c r="K82" s="272"/>
      <c r="L82" s="35"/>
      <c r="M82" s="35"/>
      <c r="N82" s="46"/>
      <c r="O82" s="349"/>
      <c r="P82" s="349"/>
      <c r="Q82" s="349"/>
      <c r="R82" s="349"/>
      <c r="S82" s="349"/>
      <c r="T82" s="263"/>
    </row>
    <row r="83" spans="2:20" ht="12.75" customHeight="1">
      <c r="B83" s="46"/>
      <c r="C83" s="46"/>
      <c r="D83" s="45"/>
      <c r="E83" s="45"/>
      <c r="F83" s="579"/>
      <c r="G83" s="579"/>
      <c r="H83" s="35"/>
      <c r="I83" s="35"/>
      <c r="J83" s="35"/>
      <c r="K83" s="272"/>
      <c r="L83" s="271"/>
      <c r="M83" s="271"/>
      <c r="N83" s="329"/>
      <c r="O83" s="350"/>
      <c r="P83" s="350"/>
      <c r="Q83" s="350"/>
      <c r="R83" s="350"/>
      <c r="S83" s="350"/>
      <c r="T83" s="95"/>
    </row>
    <row r="84" spans="2:20" ht="12.75" customHeight="1">
      <c r="B84" s="46"/>
      <c r="C84" s="46"/>
      <c r="D84" s="46"/>
      <c r="E84" s="46"/>
      <c r="F84" s="94"/>
      <c r="G84" s="94"/>
      <c r="H84" s="35"/>
      <c r="I84" s="35"/>
      <c r="J84" s="35"/>
      <c r="K84" s="35"/>
      <c r="L84" s="35"/>
      <c r="M84" s="35"/>
      <c r="N84" s="45"/>
      <c r="O84" s="340"/>
      <c r="P84" s="340"/>
      <c r="Q84" s="340"/>
      <c r="R84" s="340"/>
      <c r="S84" s="340"/>
      <c r="T84" s="257"/>
    </row>
    <row r="85" spans="2:20" ht="12.75" customHeight="1">
      <c r="B85" s="46"/>
      <c r="C85" s="46"/>
      <c r="D85" s="46"/>
      <c r="E85" s="46"/>
      <c r="F85" s="94"/>
      <c r="G85" s="94"/>
      <c r="H85" s="35"/>
      <c r="I85" s="35"/>
      <c r="J85" s="35"/>
      <c r="K85" s="35"/>
      <c r="L85" s="271"/>
      <c r="M85" s="271"/>
      <c r="N85" s="329"/>
      <c r="O85" s="343"/>
      <c r="P85" s="343"/>
      <c r="Q85" s="343"/>
      <c r="R85" s="343"/>
      <c r="S85" s="343"/>
      <c r="T85" s="260"/>
    </row>
    <row r="86" spans="2:20" ht="12.75" customHeight="1">
      <c r="B86" s="46"/>
      <c r="C86" s="46"/>
      <c r="D86" s="46"/>
      <c r="E86" s="46"/>
      <c r="F86" s="94"/>
      <c r="G86" s="94"/>
      <c r="H86" s="35"/>
      <c r="I86" s="35"/>
      <c r="J86" s="35"/>
      <c r="K86" s="35"/>
      <c r="L86" s="35"/>
      <c r="M86" s="35"/>
      <c r="N86" s="46"/>
      <c r="O86" s="350"/>
      <c r="P86" s="350"/>
      <c r="Q86" s="350"/>
      <c r="R86" s="350"/>
      <c r="S86" s="350"/>
      <c r="T86" s="95"/>
    </row>
    <row r="87" spans="2:20" ht="12.75" customHeight="1">
      <c r="B87" s="46"/>
      <c r="C87" s="46"/>
      <c r="D87" s="46"/>
      <c r="E87" s="46"/>
      <c r="F87" s="94"/>
      <c r="G87" s="94"/>
      <c r="H87" s="35"/>
      <c r="I87" s="35"/>
      <c r="J87" s="35"/>
      <c r="K87" s="272"/>
      <c r="L87" s="272"/>
      <c r="M87" s="272"/>
      <c r="N87" s="328"/>
      <c r="O87" s="353"/>
      <c r="P87" s="353"/>
      <c r="Q87" s="353"/>
      <c r="R87" s="353"/>
      <c r="S87" s="353"/>
      <c r="T87" s="263"/>
    </row>
    <row r="88" spans="2:20" ht="12.75" customHeight="1">
      <c r="B88" s="46"/>
      <c r="C88" s="46"/>
      <c r="D88" s="46"/>
      <c r="E88" s="46"/>
      <c r="F88" s="94"/>
      <c r="G88" s="94"/>
      <c r="H88" s="35"/>
      <c r="I88" s="35"/>
      <c r="J88" s="35"/>
      <c r="K88" s="272"/>
      <c r="L88" s="272"/>
      <c r="M88" s="272"/>
      <c r="N88" s="328"/>
      <c r="O88" s="350"/>
      <c r="P88" s="350"/>
      <c r="Q88" s="350"/>
      <c r="R88" s="350"/>
      <c r="S88" s="350"/>
      <c r="T88" s="95"/>
    </row>
    <row r="89" spans="2:20" ht="12.75" customHeight="1">
      <c r="B89" s="46"/>
      <c r="C89" s="46"/>
      <c r="D89" s="46"/>
      <c r="E89" s="46"/>
      <c r="F89" s="94"/>
      <c r="G89" s="94"/>
      <c r="H89" s="35"/>
      <c r="I89" s="35"/>
      <c r="J89" s="35"/>
      <c r="K89" s="35"/>
      <c r="L89" s="35"/>
      <c r="M89" s="35"/>
      <c r="N89" s="46"/>
      <c r="O89" s="336"/>
      <c r="P89" s="336"/>
      <c r="Q89" s="336"/>
      <c r="R89" s="336"/>
      <c r="S89" s="336"/>
      <c r="T89" s="254"/>
    </row>
    <row r="90" spans="2:20" ht="12.75" customHeight="1">
      <c r="B90" s="46"/>
      <c r="C90" s="46"/>
      <c r="D90" s="46"/>
      <c r="E90" s="46"/>
      <c r="F90" s="94"/>
      <c r="G90" s="94"/>
      <c r="H90" s="35"/>
      <c r="I90" s="35"/>
      <c r="J90" s="35"/>
      <c r="K90" s="35"/>
      <c r="L90" s="271"/>
      <c r="M90" s="271"/>
      <c r="N90" s="329"/>
      <c r="O90" s="350"/>
      <c r="P90" s="350"/>
      <c r="Q90" s="350"/>
      <c r="R90" s="350"/>
      <c r="S90" s="350"/>
      <c r="T90" s="95"/>
    </row>
    <row r="91" spans="2:20" ht="12.75" customHeight="1">
      <c r="B91" s="46"/>
      <c r="C91" s="46"/>
      <c r="D91" s="46"/>
      <c r="E91" s="46"/>
      <c r="F91" s="94"/>
      <c r="G91" s="94"/>
      <c r="H91" s="35"/>
      <c r="I91" s="35"/>
      <c r="J91" s="35"/>
      <c r="K91" s="272"/>
      <c r="L91" s="271"/>
      <c r="M91" s="271"/>
      <c r="N91" s="329"/>
      <c r="O91" s="349"/>
      <c r="P91" s="349"/>
      <c r="Q91" s="349"/>
      <c r="R91" s="349"/>
      <c r="S91" s="349"/>
      <c r="T91" s="263"/>
    </row>
    <row r="92" spans="2:20" ht="12.75" customHeight="1">
      <c r="B92" s="46"/>
      <c r="C92" s="46"/>
      <c r="D92" s="46"/>
      <c r="E92" s="46"/>
      <c r="F92" s="94"/>
      <c r="G92" s="94"/>
      <c r="H92" s="35"/>
      <c r="I92" s="35"/>
      <c r="J92" s="35"/>
      <c r="K92" s="272"/>
      <c r="L92" s="271"/>
      <c r="M92" s="271"/>
      <c r="N92" s="329"/>
      <c r="O92" s="349"/>
      <c r="P92" s="349"/>
      <c r="Q92" s="349"/>
      <c r="R92" s="349"/>
      <c r="S92" s="349"/>
      <c r="T92" s="263"/>
    </row>
    <row r="93" spans="2:20" ht="12.75" customHeight="1">
      <c r="B93" s="46"/>
      <c r="C93" s="46"/>
      <c r="D93" s="46"/>
      <c r="E93" s="46"/>
      <c r="F93" s="94"/>
      <c r="G93" s="94"/>
      <c r="H93" s="35"/>
      <c r="I93" s="35"/>
      <c r="J93" s="35"/>
      <c r="K93" s="272"/>
      <c r="L93" s="271"/>
      <c r="M93" s="271"/>
      <c r="N93" s="329"/>
      <c r="O93" s="349"/>
      <c r="P93" s="349"/>
      <c r="Q93" s="349"/>
      <c r="R93" s="349"/>
      <c r="S93" s="349"/>
      <c r="T93" s="263"/>
    </row>
    <row r="94" spans="2:20" ht="12.75" customHeight="1">
      <c r="B94" s="46"/>
      <c r="C94" s="46"/>
      <c r="D94" s="46"/>
      <c r="E94" s="46"/>
      <c r="F94" s="94"/>
      <c r="G94" s="94"/>
      <c r="H94" s="35"/>
      <c r="I94" s="35"/>
      <c r="J94" s="35"/>
      <c r="K94" s="272"/>
      <c r="L94" s="271"/>
      <c r="M94" s="271"/>
      <c r="N94" s="329"/>
      <c r="O94" s="349"/>
      <c r="P94" s="349"/>
      <c r="Q94" s="349"/>
      <c r="R94" s="349"/>
      <c r="S94" s="349"/>
      <c r="T94" s="263"/>
    </row>
    <row r="95" spans="2:20" ht="12.75" customHeight="1">
      <c r="B95" s="46"/>
      <c r="C95" s="46"/>
      <c r="D95" s="46"/>
      <c r="E95" s="46"/>
      <c r="F95" s="94"/>
      <c r="G95" s="94"/>
      <c r="H95" s="35"/>
      <c r="I95" s="35"/>
      <c r="J95" s="35"/>
      <c r="K95" s="272"/>
      <c r="L95" s="271"/>
      <c r="M95" s="271"/>
      <c r="N95" s="329"/>
      <c r="O95" s="349"/>
      <c r="P95" s="349"/>
      <c r="Q95" s="349"/>
      <c r="R95" s="349"/>
      <c r="S95" s="349"/>
      <c r="T95" s="263"/>
    </row>
    <row r="96" spans="2:20" ht="12.75" customHeight="1">
      <c r="B96" s="46"/>
      <c r="C96" s="46"/>
      <c r="D96" s="46"/>
      <c r="E96" s="46"/>
      <c r="F96" s="94"/>
      <c r="G96" s="94"/>
      <c r="H96" s="35"/>
      <c r="I96" s="35"/>
      <c r="J96" s="35"/>
      <c r="K96" s="272"/>
      <c r="L96" s="271"/>
      <c r="M96" s="271"/>
      <c r="N96" s="329"/>
      <c r="O96" s="350"/>
      <c r="P96" s="350"/>
      <c r="Q96" s="350"/>
      <c r="R96" s="350"/>
      <c r="S96" s="350"/>
      <c r="T96" s="95"/>
    </row>
    <row r="97" spans="2:20" ht="12.75" customHeight="1">
      <c r="B97" s="46"/>
      <c r="C97" s="46"/>
      <c r="D97" s="46"/>
      <c r="E97" s="46"/>
      <c r="F97" s="94"/>
      <c r="G97" s="94"/>
      <c r="H97" s="35"/>
      <c r="I97" s="35"/>
      <c r="J97" s="35"/>
      <c r="K97" s="272"/>
      <c r="L97" s="271"/>
      <c r="M97" s="271"/>
      <c r="N97" s="329"/>
      <c r="O97" s="350"/>
      <c r="P97" s="350"/>
      <c r="Q97" s="350"/>
      <c r="R97" s="350"/>
      <c r="S97" s="350"/>
      <c r="T97" s="95"/>
    </row>
    <row r="98" spans="2:20" ht="12.75" customHeight="1">
      <c r="B98" s="46"/>
      <c r="C98" s="46"/>
      <c r="D98" s="46"/>
      <c r="E98" s="46"/>
      <c r="F98" s="94"/>
      <c r="G98" s="94"/>
      <c r="H98" s="35"/>
      <c r="I98" s="35"/>
      <c r="J98" s="35"/>
      <c r="K98" s="272"/>
      <c r="L98" s="271"/>
      <c r="M98" s="271"/>
      <c r="N98" s="329"/>
      <c r="O98" s="350"/>
      <c r="P98" s="350"/>
      <c r="Q98" s="350"/>
      <c r="R98" s="350"/>
      <c r="S98" s="350"/>
      <c r="T98" s="95"/>
    </row>
    <row r="99" spans="2:20" ht="12.75" customHeight="1">
      <c r="B99" s="46"/>
      <c r="C99" s="46"/>
      <c r="D99" s="46"/>
      <c r="E99" s="46"/>
      <c r="F99" s="94"/>
      <c r="G99" s="94"/>
      <c r="H99" s="35"/>
      <c r="I99" s="35"/>
      <c r="J99" s="35"/>
      <c r="K99" s="272"/>
      <c r="L99" s="271"/>
      <c r="M99" s="271"/>
      <c r="N99" s="329"/>
      <c r="O99" s="350"/>
      <c r="P99" s="350"/>
      <c r="Q99" s="350"/>
      <c r="R99" s="350"/>
      <c r="S99" s="350"/>
      <c r="T99" s="95"/>
    </row>
    <row r="100" spans="2:20" ht="12.75" customHeight="1">
      <c r="B100" s="46"/>
      <c r="C100" s="46"/>
      <c r="D100" s="46"/>
      <c r="E100" s="46"/>
      <c r="F100" s="94"/>
      <c r="G100" s="94"/>
      <c r="H100" s="35"/>
      <c r="I100" s="35"/>
      <c r="J100" s="35"/>
      <c r="K100" s="272"/>
      <c r="L100" s="271"/>
      <c r="M100" s="271"/>
      <c r="N100" s="329"/>
      <c r="O100" s="350"/>
      <c r="P100" s="350"/>
      <c r="Q100" s="350"/>
      <c r="R100" s="350"/>
      <c r="S100" s="350"/>
      <c r="T100" s="95"/>
    </row>
    <row r="101" spans="2:20" ht="12.75" customHeight="1">
      <c r="B101" s="46"/>
      <c r="C101" s="46"/>
      <c r="D101" s="46"/>
      <c r="E101" s="46"/>
      <c r="F101" s="94"/>
      <c r="G101" s="94"/>
      <c r="H101" s="35"/>
      <c r="I101" s="35"/>
      <c r="J101" s="35"/>
      <c r="K101" s="272"/>
      <c r="L101" s="271"/>
      <c r="M101" s="271"/>
      <c r="N101" s="329"/>
      <c r="O101" s="350"/>
      <c r="P101" s="350"/>
      <c r="Q101" s="350"/>
      <c r="R101" s="350"/>
      <c r="S101" s="350"/>
      <c r="T101" s="95"/>
    </row>
    <row r="102" spans="2:20" ht="12.75" customHeight="1">
      <c r="B102" s="46"/>
      <c r="C102" s="46"/>
      <c r="D102" s="46"/>
      <c r="E102" s="46"/>
      <c r="F102" s="94"/>
      <c r="G102" s="94"/>
      <c r="H102" s="35"/>
      <c r="I102" s="35"/>
      <c r="J102" s="35"/>
      <c r="K102" s="272"/>
      <c r="L102" s="271"/>
      <c r="M102" s="271"/>
      <c r="N102" s="329"/>
      <c r="O102" s="350"/>
      <c r="P102" s="350"/>
      <c r="Q102" s="350"/>
      <c r="R102" s="350"/>
      <c r="S102" s="350"/>
      <c r="T102" s="95"/>
    </row>
    <row r="103" spans="2:20" ht="12.75" customHeight="1">
      <c r="B103" s="46"/>
      <c r="C103" s="46"/>
      <c r="D103" s="46"/>
      <c r="E103" s="46"/>
      <c r="F103" s="94"/>
      <c r="G103" s="94"/>
      <c r="H103" s="35"/>
      <c r="I103" s="35"/>
      <c r="J103" s="35"/>
      <c r="K103" s="272"/>
      <c r="L103" s="271"/>
      <c r="M103" s="271"/>
      <c r="N103" s="329"/>
      <c r="O103" s="350"/>
      <c r="P103" s="350"/>
      <c r="Q103" s="350"/>
      <c r="R103" s="350"/>
      <c r="S103" s="350"/>
      <c r="T103" s="95"/>
    </row>
    <row r="104" spans="2:20" ht="12.75" customHeight="1">
      <c r="B104" s="46"/>
      <c r="C104" s="46"/>
      <c r="D104" s="46"/>
      <c r="E104" s="46"/>
      <c r="F104" s="94"/>
      <c r="G104" s="94"/>
      <c r="H104" s="35"/>
      <c r="I104" s="35"/>
      <c r="J104" s="35"/>
      <c r="K104" s="272"/>
      <c r="L104" s="271"/>
      <c r="M104" s="271"/>
      <c r="N104" s="329"/>
      <c r="O104" s="350"/>
      <c r="P104" s="350"/>
      <c r="Q104" s="350"/>
      <c r="R104" s="350"/>
      <c r="S104" s="350"/>
      <c r="T104" s="95"/>
    </row>
    <row r="105" spans="2:20" ht="12.75" customHeight="1">
      <c r="B105" s="46"/>
      <c r="C105" s="46"/>
      <c r="D105" s="46"/>
      <c r="E105" s="46"/>
      <c r="F105" s="94"/>
      <c r="G105" s="94"/>
      <c r="H105" s="35"/>
      <c r="I105" s="35"/>
      <c r="J105" s="35"/>
      <c r="K105" s="272"/>
      <c r="L105" s="271"/>
      <c r="M105" s="271"/>
      <c r="N105" s="329"/>
      <c r="O105" s="350"/>
      <c r="P105" s="350"/>
      <c r="Q105" s="350"/>
      <c r="R105" s="350"/>
      <c r="S105" s="350"/>
      <c r="T105" s="95"/>
    </row>
    <row r="106" spans="2:20" ht="13.5" customHeight="1">
      <c r="B106" s="46"/>
      <c r="C106" s="46"/>
      <c r="D106" s="46"/>
      <c r="E106" s="46"/>
      <c r="F106" s="94"/>
      <c r="G106" s="94"/>
      <c r="H106" s="35"/>
      <c r="I106" s="35"/>
      <c r="J106" s="35"/>
      <c r="K106" s="272"/>
      <c r="L106" s="271"/>
      <c r="M106" s="271"/>
      <c r="N106" s="329"/>
      <c r="O106" s="349"/>
      <c r="P106" s="349"/>
      <c r="Q106" s="349"/>
      <c r="R106" s="349"/>
      <c r="S106" s="349"/>
      <c r="T106" s="263"/>
    </row>
    <row r="107" spans="2:20" ht="12.75" customHeight="1">
      <c r="B107" s="46"/>
      <c r="C107" s="46"/>
      <c r="D107" s="46"/>
      <c r="E107" s="46"/>
      <c r="F107" s="94"/>
      <c r="G107" s="94"/>
      <c r="H107" s="35"/>
      <c r="I107" s="35"/>
      <c r="J107" s="35"/>
      <c r="K107" s="272"/>
      <c r="L107" s="271"/>
      <c r="M107" s="271"/>
      <c r="N107" s="329"/>
      <c r="O107" s="349"/>
      <c r="P107" s="349"/>
      <c r="Q107" s="349"/>
      <c r="R107" s="349"/>
      <c r="S107" s="349"/>
      <c r="T107" s="263"/>
    </row>
    <row r="108" spans="2:20" ht="12.75" customHeight="1">
      <c r="B108" s="46"/>
      <c r="C108" s="46"/>
      <c r="D108" s="46"/>
      <c r="E108" s="46"/>
      <c r="F108" s="94"/>
      <c r="G108" s="94"/>
      <c r="H108" s="35"/>
      <c r="I108" s="35"/>
      <c r="J108" s="35"/>
      <c r="K108" s="35"/>
      <c r="L108" s="35"/>
      <c r="M108" s="35"/>
      <c r="N108" s="46"/>
      <c r="O108" s="336"/>
      <c r="P108" s="336"/>
      <c r="Q108" s="336"/>
      <c r="R108" s="336"/>
      <c r="S108" s="336"/>
      <c r="T108" s="254"/>
    </row>
    <row r="109" spans="2:20" ht="12.75" customHeight="1">
      <c r="B109" s="46"/>
      <c r="C109" s="46"/>
      <c r="D109" s="46"/>
      <c r="E109" s="46"/>
      <c r="F109" s="94"/>
      <c r="G109" s="94"/>
      <c r="H109" s="35"/>
      <c r="I109" s="35"/>
      <c r="J109" s="35"/>
      <c r="K109" s="35"/>
      <c r="L109" s="271"/>
      <c r="M109" s="271"/>
      <c r="N109" s="329"/>
      <c r="O109" s="336"/>
      <c r="P109" s="336"/>
      <c r="Q109" s="336"/>
      <c r="R109" s="336"/>
      <c r="S109" s="336"/>
      <c r="T109" s="254"/>
    </row>
    <row r="110" spans="2:20" ht="12.75" customHeight="1">
      <c r="B110" s="46"/>
      <c r="C110" s="46"/>
      <c r="D110" s="46"/>
      <c r="E110" s="46"/>
      <c r="F110" s="94"/>
      <c r="G110" s="94"/>
      <c r="H110" s="35"/>
      <c r="I110" s="35"/>
      <c r="J110" s="35"/>
      <c r="K110" s="35"/>
      <c r="L110" s="35"/>
      <c r="M110" s="35"/>
      <c r="N110" s="46"/>
      <c r="O110" s="350"/>
      <c r="P110" s="350"/>
      <c r="Q110" s="350"/>
      <c r="R110" s="350"/>
      <c r="S110" s="350"/>
      <c r="T110" s="95"/>
    </row>
    <row r="111" spans="2:20" ht="12.75" customHeight="1">
      <c r="B111" s="46"/>
      <c r="C111" s="46"/>
      <c r="D111" s="46"/>
      <c r="E111" s="46"/>
      <c r="F111" s="94"/>
      <c r="G111" s="94"/>
      <c r="H111" s="35"/>
      <c r="I111" s="35"/>
      <c r="J111" s="35"/>
      <c r="K111" s="272"/>
      <c r="L111" s="271"/>
      <c r="M111" s="271"/>
      <c r="N111" s="329"/>
      <c r="O111" s="349"/>
      <c r="P111" s="349"/>
      <c r="Q111" s="349"/>
      <c r="R111" s="349"/>
      <c r="S111" s="349"/>
      <c r="T111" s="263"/>
    </row>
    <row r="112" spans="2:20" ht="12.75" customHeight="1">
      <c r="B112" s="46"/>
      <c r="C112" s="46"/>
      <c r="D112" s="46"/>
      <c r="E112" s="46"/>
      <c r="F112" s="94"/>
      <c r="G112" s="94"/>
      <c r="H112" s="35"/>
      <c r="I112" s="35"/>
      <c r="J112" s="35"/>
      <c r="K112" s="272"/>
      <c r="L112" s="271"/>
      <c r="M112" s="271"/>
      <c r="N112" s="329"/>
      <c r="O112" s="349"/>
      <c r="P112" s="349"/>
      <c r="Q112" s="349"/>
      <c r="R112" s="349"/>
      <c r="S112" s="349"/>
      <c r="T112" s="263"/>
    </row>
    <row r="113" spans="2:20" ht="12.75" customHeight="1">
      <c r="B113" s="46"/>
      <c r="C113" s="46"/>
      <c r="D113" s="46"/>
      <c r="E113" s="46"/>
      <c r="F113" s="94"/>
      <c r="G113" s="94"/>
      <c r="H113" s="35"/>
      <c r="I113" s="35"/>
      <c r="J113" s="35"/>
      <c r="K113" s="35"/>
      <c r="L113" s="269"/>
      <c r="M113" s="269"/>
      <c r="N113" s="46"/>
      <c r="O113" s="349"/>
      <c r="P113" s="349"/>
      <c r="Q113" s="349"/>
      <c r="R113" s="349"/>
      <c r="S113" s="349"/>
      <c r="T113" s="263"/>
    </row>
    <row r="114" spans="2:20" ht="12.75" customHeight="1">
      <c r="B114" s="46"/>
      <c r="C114" s="46"/>
      <c r="D114" s="46"/>
      <c r="E114" s="46"/>
      <c r="F114" s="94"/>
      <c r="G114" s="94"/>
      <c r="H114" s="35"/>
      <c r="I114" s="35"/>
      <c r="J114" s="35"/>
      <c r="K114" s="272"/>
      <c r="L114" s="271"/>
      <c r="M114" s="271"/>
      <c r="N114" s="329"/>
      <c r="O114" s="349"/>
      <c r="P114" s="349"/>
      <c r="Q114" s="349"/>
      <c r="R114" s="349"/>
      <c r="S114" s="349"/>
      <c r="T114" s="263"/>
    </row>
    <row r="115" spans="2:20" ht="12.75" customHeight="1">
      <c r="B115" s="46"/>
      <c r="C115" s="46"/>
      <c r="D115" s="46"/>
      <c r="E115" s="46"/>
      <c r="F115" s="94"/>
      <c r="G115" s="94"/>
      <c r="H115" s="35"/>
      <c r="I115" s="35"/>
      <c r="J115" s="35"/>
      <c r="K115" s="272"/>
      <c r="L115" s="271"/>
      <c r="M115" s="271"/>
      <c r="N115" s="46"/>
      <c r="O115" s="350"/>
      <c r="P115" s="350"/>
      <c r="Q115" s="350"/>
      <c r="R115" s="350"/>
      <c r="S115" s="350"/>
      <c r="T115" s="95"/>
    </row>
    <row r="116" spans="2:20" ht="12.75" customHeight="1">
      <c r="B116" s="46"/>
      <c r="C116" s="46"/>
      <c r="D116" s="46"/>
      <c r="E116" s="46"/>
      <c r="F116" s="94"/>
      <c r="G116" s="94"/>
      <c r="H116" s="35"/>
      <c r="I116" s="35"/>
      <c r="J116" s="35"/>
      <c r="K116" s="272"/>
      <c r="L116" s="271"/>
      <c r="M116" s="271"/>
      <c r="N116" s="46"/>
      <c r="O116" s="350"/>
      <c r="P116" s="350"/>
      <c r="Q116" s="350"/>
      <c r="R116" s="350"/>
      <c r="S116" s="350"/>
      <c r="T116" s="95"/>
    </row>
    <row r="117" spans="2:20" ht="12.75" customHeight="1">
      <c r="B117" s="46"/>
      <c r="C117" s="46"/>
      <c r="D117" s="46"/>
      <c r="E117" s="46"/>
      <c r="F117" s="94"/>
      <c r="G117" s="94"/>
      <c r="H117" s="35"/>
      <c r="I117" s="35"/>
      <c r="J117" s="35"/>
      <c r="K117" s="272"/>
      <c r="L117" s="271"/>
      <c r="M117" s="271"/>
      <c r="N117" s="46"/>
      <c r="O117" s="349"/>
      <c r="P117" s="349"/>
      <c r="Q117" s="349"/>
      <c r="R117" s="349"/>
      <c r="S117" s="349"/>
      <c r="T117" s="263"/>
    </row>
    <row r="118" spans="2:20" ht="12.75" customHeight="1">
      <c r="B118" s="46"/>
      <c r="C118" s="46"/>
      <c r="D118" s="46"/>
      <c r="E118" s="46"/>
      <c r="F118" s="94"/>
      <c r="G118" s="94"/>
      <c r="H118" s="35"/>
      <c r="I118" s="35"/>
      <c r="J118" s="35"/>
      <c r="K118" s="272"/>
      <c r="L118" s="271"/>
      <c r="M118" s="271"/>
      <c r="N118" s="46"/>
      <c r="O118" s="349"/>
      <c r="P118" s="349"/>
      <c r="Q118" s="349"/>
      <c r="R118" s="349"/>
      <c r="S118" s="349"/>
      <c r="T118" s="263"/>
    </row>
    <row r="119" spans="2:20" ht="12.75" customHeight="1">
      <c r="B119" s="46"/>
      <c r="C119" s="46"/>
      <c r="D119" s="46"/>
      <c r="E119" s="46"/>
      <c r="F119" s="94"/>
      <c r="G119" s="94"/>
      <c r="H119" s="35"/>
      <c r="I119" s="35"/>
      <c r="J119" s="35"/>
      <c r="K119" s="272"/>
      <c r="L119" s="271"/>
      <c r="M119" s="271"/>
      <c r="N119" s="329"/>
      <c r="O119" s="349"/>
      <c r="P119" s="349"/>
      <c r="Q119" s="349"/>
      <c r="R119" s="349"/>
      <c r="S119" s="349"/>
      <c r="T119" s="263"/>
    </row>
    <row r="120" spans="2:20" ht="12.75" customHeight="1">
      <c r="B120" s="91"/>
      <c r="C120" s="92"/>
      <c r="D120" s="92"/>
      <c r="E120" s="577"/>
      <c r="F120" s="578"/>
      <c r="G120" s="578"/>
      <c r="H120" s="35"/>
      <c r="I120" s="35"/>
      <c r="J120" s="35"/>
      <c r="K120" s="35"/>
      <c r="L120" s="269"/>
      <c r="M120" s="269"/>
      <c r="N120" s="347"/>
      <c r="O120" s="348"/>
      <c r="P120" s="348"/>
      <c r="Q120" s="348"/>
      <c r="R120" s="348"/>
      <c r="S120" s="348"/>
      <c r="T120" s="262"/>
    </row>
    <row r="121" spans="2:20" ht="12.75" customHeight="1">
      <c r="B121" s="91"/>
      <c r="C121" s="92"/>
      <c r="D121" s="92"/>
      <c r="E121" s="577"/>
      <c r="F121" s="578"/>
      <c r="G121" s="578"/>
      <c r="H121" s="35"/>
      <c r="I121" s="35"/>
      <c r="J121" s="35"/>
      <c r="K121" s="35"/>
      <c r="L121" s="269"/>
      <c r="M121" s="269"/>
      <c r="N121" s="347"/>
      <c r="O121" s="348"/>
      <c r="P121" s="348"/>
      <c r="Q121" s="348"/>
      <c r="R121" s="348"/>
      <c r="S121" s="348"/>
      <c r="T121" s="262"/>
    </row>
    <row r="122" spans="2:20" ht="12.75" customHeight="1">
      <c r="B122" s="92"/>
      <c r="C122" s="92"/>
      <c r="D122" s="91"/>
      <c r="E122" s="581"/>
      <c r="F122" s="578"/>
      <c r="G122" s="578"/>
      <c r="H122" s="269"/>
      <c r="I122" s="269"/>
      <c r="J122" s="269"/>
      <c r="K122" s="35"/>
      <c r="L122" s="35"/>
      <c r="M122" s="35"/>
      <c r="N122" s="347"/>
      <c r="O122" s="348"/>
      <c r="P122" s="348"/>
      <c r="Q122" s="348"/>
      <c r="R122" s="348"/>
      <c r="S122" s="348"/>
      <c r="T122" s="262"/>
    </row>
    <row r="123" spans="2:20" ht="12.75" customHeight="1">
      <c r="B123" s="92"/>
      <c r="C123" s="92"/>
      <c r="D123" s="92"/>
      <c r="E123" s="581"/>
      <c r="F123" s="582"/>
      <c r="G123" s="582"/>
      <c r="H123" s="269"/>
      <c r="I123" s="269"/>
      <c r="J123" s="269"/>
      <c r="K123" s="269"/>
      <c r="L123" s="271"/>
      <c r="M123" s="271"/>
      <c r="N123" s="354"/>
      <c r="O123" s="348"/>
      <c r="P123" s="348"/>
      <c r="Q123" s="348"/>
      <c r="R123" s="348"/>
      <c r="S123" s="348"/>
      <c r="T123" s="262"/>
    </row>
    <row r="124" spans="2:20" ht="12.75" customHeight="1">
      <c r="B124" s="92"/>
      <c r="C124" s="92"/>
      <c r="D124" s="92"/>
      <c r="E124" s="577"/>
      <c r="F124" s="582"/>
      <c r="G124" s="582"/>
      <c r="H124" s="269"/>
      <c r="I124" s="269"/>
      <c r="J124" s="269"/>
      <c r="K124" s="269"/>
      <c r="L124" s="271"/>
      <c r="M124" s="271"/>
      <c r="N124" s="354"/>
      <c r="O124" s="348"/>
      <c r="P124" s="348"/>
      <c r="Q124" s="348"/>
      <c r="R124" s="348"/>
      <c r="S124" s="348"/>
      <c r="T124" s="262"/>
    </row>
    <row r="125" spans="2:20" ht="12.75" customHeight="1">
      <c r="B125" s="92"/>
      <c r="C125" s="92"/>
      <c r="D125" s="92"/>
      <c r="E125" s="577"/>
      <c r="F125" s="582"/>
      <c r="G125" s="582"/>
      <c r="H125" s="269"/>
      <c r="I125" s="269"/>
      <c r="J125" s="269"/>
      <c r="K125" s="269"/>
      <c r="L125" s="269"/>
      <c r="M125" s="269"/>
      <c r="N125" s="347"/>
      <c r="O125" s="350"/>
      <c r="P125" s="350"/>
      <c r="Q125" s="350"/>
      <c r="R125" s="350"/>
      <c r="S125" s="350"/>
      <c r="T125" s="95"/>
    </row>
    <row r="126" spans="2:20" ht="12.75" customHeight="1">
      <c r="B126" s="92"/>
      <c r="C126" s="92"/>
      <c r="D126" s="92"/>
      <c r="E126" s="577"/>
      <c r="F126" s="582"/>
      <c r="G126" s="582"/>
      <c r="H126" s="269"/>
      <c r="I126" s="269"/>
      <c r="J126" s="269"/>
      <c r="K126" s="269"/>
      <c r="L126" s="269"/>
      <c r="M126" s="269"/>
      <c r="N126" s="347"/>
      <c r="O126" s="350"/>
      <c r="P126" s="350"/>
      <c r="Q126" s="350"/>
      <c r="R126" s="350"/>
      <c r="S126" s="350"/>
      <c r="T126" s="95"/>
    </row>
    <row r="127" spans="2:20" ht="12.75" customHeight="1">
      <c r="B127" s="92"/>
      <c r="C127" s="92"/>
      <c r="D127" s="92"/>
      <c r="E127" s="577"/>
      <c r="F127" s="582"/>
      <c r="G127" s="582"/>
      <c r="H127" s="269"/>
      <c r="I127" s="269"/>
      <c r="J127" s="269"/>
      <c r="K127" s="269"/>
      <c r="L127" s="269"/>
      <c r="M127" s="269"/>
      <c r="N127" s="354"/>
      <c r="O127" s="350"/>
      <c r="P127" s="350"/>
      <c r="Q127" s="350"/>
      <c r="R127" s="350"/>
      <c r="S127" s="350"/>
      <c r="T127" s="95"/>
    </row>
    <row r="128" spans="2:20" ht="12.75" customHeight="1">
      <c r="B128" s="92"/>
      <c r="C128" s="92"/>
      <c r="D128" s="92"/>
      <c r="E128" s="577"/>
      <c r="F128" s="582"/>
      <c r="G128" s="582"/>
      <c r="H128" s="269"/>
      <c r="I128" s="269"/>
      <c r="J128" s="269"/>
      <c r="K128" s="269"/>
      <c r="L128" s="269"/>
      <c r="M128" s="269"/>
      <c r="N128" s="354"/>
      <c r="O128" s="350"/>
      <c r="P128" s="350"/>
      <c r="Q128" s="350"/>
      <c r="R128" s="350"/>
      <c r="S128" s="350"/>
      <c r="T128" s="95"/>
    </row>
    <row r="129" spans="2:20" ht="12.75" customHeight="1">
      <c r="B129" s="92"/>
      <c r="C129" s="92"/>
      <c r="D129" s="92"/>
      <c r="E129" s="577"/>
      <c r="F129" s="582"/>
      <c r="G129" s="582"/>
      <c r="H129" s="269"/>
      <c r="I129" s="269"/>
      <c r="J129" s="269"/>
      <c r="K129" s="269"/>
      <c r="L129" s="269"/>
      <c r="M129" s="269"/>
      <c r="N129" s="354"/>
      <c r="O129" s="350"/>
      <c r="P129" s="350"/>
      <c r="Q129" s="350"/>
      <c r="R129" s="350"/>
      <c r="S129" s="350"/>
      <c r="T129" s="95"/>
    </row>
    <row r="130" spans="2:20" ht="12.75" customHeight="1">
      <c r="B130" s="92"/>
      <c r="C130" s="92"/>
      <c r="D130" s="92"/>
      <c r="E130" s="577"/>
      <c r="F130" s="582"/>
      <c r="G130" s="582"/>
      <c r="H130" s="269"/>
      <c r="I130" s="269"/>
      <c r="J130" s="269"/>
      <c r="K130" s="269"/>
      <c r="L130" s="269"/>
      <c r="M130" s="269"/>
      <c r="N130" s="347"/>
      <c r="O130" s="350"/>
      <c r="P130" s="350"/>
      <c r="Q130" s="350"/>
      <c r="R130" s="350"/>
      <c r="S130" s="350"/>
      <c r="T130" s="95"/>
    </row>
    <row r="131" spans="2:20" ht="12.75" customHeight="1">
      <c r="B131" s="92"/>
      <c r="C131" s="92"/>
      <c r="D131" s="92"/>
      <c r="E131" s="577"/>
      <c r="F131" s="582"/>
      <c r="G131" s="582"/>
      <c r="H131" s="269"/>
      <c r="I131" s="269"/>
      <c r="J131" s="269"/>
      <c r="K131" s="269"/>
      <c r="L131" s="269"/>
      <c r="M131" s="269"/>
      <c r="N131" s="347"/>
      <c r="O131" s="350"/>
      <c r="P131" s="350"/>
      <c r="Q131" s="350"/>
      <c r="R131" s="350"/>
      <c r="S131" s="350"/>
      <c r="T131" s="95"/>
    </row>
    <row r="132" spans="2:20" ht="12.75" customHeight="1">
      <c r="B132" s="92"/>
      <c r="C132" s="92"/>
      <c r="D132" s="92"/>
      <c r="E132" s="577"/>
      <c r="F132" s="582"/>
      <c r="G132" s="582"/>
      <c r="H132" s="269"/>
      <c r="I132" s="269"/>
      <c r="J132" s="269"/>
      <c r="K132" s="269"/>
      <c r="L132" s="269"/>
      <c r="M132" s="269"/>
      <c r="N132" s="347"/>
      <c r="O132" s="350"/>
      <c r="P132" s="350"/>
      <c r="Q132" s="350"/>
      <c r="R132" s="350"/>
      <c r="S132" s="350"/>
      <c r="T132" s="95"/>
    </row>
    <row r="133" spans="2:20" ht="12.75" customHeight="1">
      <c r="B133" s="92"/>
      <c r="C133" s="92"/>
      <c r="D133" s="92"/>
      <c r="E133" s="577"/>
      <c r="F133" s="582"/>
      <c r="G133" s="582"/>
      <c r="H133" s="269"/>
      <c r="I133" s="269"/>
      <c r="J133" s="269"/>
      <c r="K133" s="269"/>
      <c r="L133" s="269"/>
      <c r="M133" s="269"/>
      <c r="N133" s="347"/>
      <c r="O133" s="350"/>
      <c r="P133" s="350"/>
      <c r="Q133" s="350"/>
      <c r="R133" s="350"/>
      <c r="S133" s="350"/>
      <c r="T133" s="95"/>
    </row>
    <row r="134" spans="2:20" ht="12.75" customHeight="1">
      <c r="B134" s="46"/>
      <c r="C134" s="46"/>
      <c r="D134" s="45"/>
      <c r="E134" s="46"/>
      <c r="F134" s="94"/>
      <c r="G134" s="94"/>
      <c r="H134" s="35"/>
      <c r="I134" s="35"/>
      <c r="J134" s="35"/>
      <c r="K134" s="35"/>
      <c r="L134" s="272"/>
      <c r="M134" s="272"/>
      <c r="N134" s="46"/>
      <c r="O134" s="350"/>
      <c r="P134" s="350"/>
      <c r="Q134" s="350"/>
      <c r="R134" s="350"/>
      <c r="S134" s="350"/>
      <c r="T134" s="95"/>
    </row>
    <row r="135" spans="2:20" ht="12.75" customHeight="1">
      <c r="B135" s="92"/>
      <c r="C135" s="92"/>
      <c r="D135" s="92"/>
      <c r="E135" s="577"/>
      <c r="F135" s="582"/>
      <c r="G135" s="582"/>
      <c r="H135" s="269"/>
      <c r="I135" s="269"/>
      <c r="J135" s="269"/>
      <c r="K135" s="269"/>
      <c r="L135" s="269"/>
      <c r="M135" s="269"/>
      <c r="N135" s="354"/>
      <c r="O135" s="350"/>
      <c r="P135" s="350"/>
      <c r="Q135" s="350"/>
      <c r="R135" s="350"/>
      <c r="S135" s="350"/>
      <c r="T135" s="95"/>
    </row>
    <row r="136" spans="2:20" ht="12.75" customHeight="1">
      <c r="B136" s="92"/>
      <c r="C136" s="92"/>
      <c r="D136" s="92"/>
      <c r="E136" s="577"/>
      <c r="F136" s="582"/>
      <c r="G136" s="582"/>
      <c r="H136" s="269"/>
      <c r="I136" s="269"/>
      <c r="J136" s="269"/>
      <c r="K136" s="269"/>
      <c r="L136" s="269"/>
      <c r="M136" s="269"/>
      <c r="N136" s="347"/>
      <c r="O136" s="350"/>
      <c r="P136" s="350"/>
      <c r="Q136" s="350"/>
      <c r="R136" s="350"/>
      <c r="S136" s="350"/>
      <c r="T136" s="95"/>
    </row>
    <row r="137" spans="2:20" ht="12.75" customHeight="1">
      <c r="B137" s="92"/>
      <c r="C137" s="92"/>
      <c r="D137" s="92"/>
      <c r="E137" s="577"/>
      <c r="F137" s="582"/>
      <c r="G137" s="582"/>
      <c r="H137" s="269"/>
      <c r="I137" s="269"/>
      <c r="J137" s="269"/>
      <c r="K137" s="269"/>
      <c r="L137" s="269"/>
      <c r="M137" s="269"/>
      <c r="N137" s="354"/>
      <c r="O137" s="350"/>
      <c r="P137" s="350"/>
      <c r="Q137" s="350"/>
      <c r="R137" s="350"/>
      <c r="S137" s="350"/>
      <c r="T137" s="95"/>
    </row>
    <row r="138" spans="2:20" ht="12.75" customHeight="1">
      <c r="B138" s="92"/>
      <c r="C138" s="92"/>
      <c r="D138" s="92"/>
      <c r="E138" s="577"/>
      <c r="F138" s="582"/>
      <c r="G138" s="582"/>
      <c r="H138" s="269"/>
      <c r="I138" s="269"/>
      <c r="J138" s="269"/>
      <c r="K138" s="269"/>
      <c r="L138" s="269"/>
      <c r="M138" s="269"/>
      <c r="N138" s="347"/>
      <c r="O138" s="350"/>
      <c r="P138" s="350"/>
      <c r="Q138" s="350"/>
      <c r="R138" s="350"/>
      <c r="S138" s="350"/>
      <c r="T138" s="95"/>
    </row>
    <row r="139" spans="2:20" ht="12.75" customHeight="1">
      <c r="B139" s="92"/>
      <c r="C139" s="92"/>
      <c r="D139" s="92"/>
      <c r="E139" s="577"/>
      <c r="F139" s="582"/>
      <c r="G139" s="582"/>
      <c r="H139" s="269"/>
      <c r="I139" s="269"/>
      <c r="J139" s="269"/>
      <c r="K139" s="269"/>
      <c r="L139" s="269"/>
      <c r="M139" s="269"/>
      <c r="N139" s="347"/>
      <c r="O139" s="350"/>
      <c r="P139" s="350"/>
      <c r="Q139" s="350"/>
      <c r="R139" s="350"/>
      <c r="S139" s="350"/>
      <c r="T139" s="95"/>
    </row>
    <row r="140" spans="2:20" ht="12.75" customHeight="1">
      <c r="B140" s="92"/>
      <c r="C140" s="92"/>
      <c r="D140" s="92"/>
      <c r="E140" s="577"/>
      <c r="F140" s="582"/>
      <c r="G140" s="582"/>
      <c r="H140" s="269"/>
      <c r="I140" s="269"/>
      <c r="J140" s="269"/>
      <c r="K140" s="269"/>
      <c r="L140" s="269"/>
      <c r="M140" s="269"/>
      <c r="N140" s="347"/>
      <c r="O140" s="350"/>
      <c r="P140" s="350"/>
      <c r="Q140" s="350"/>
      <c r="R140" s="350"/>
      <c r="S140" s="350"/>
      <c r="T140" s="95"/>
    </row>
    <row r="141" spans="2:20" ht="12.75" customHeight="1">
      <c r="B141" s="92"/>
      <c r="C141" s="92"/>
      <c r="D141" s="92"/>
      <c r="E141" s="577"/>
      <c r="F141" s="582"/>
      <c r="G141" s="582"/>
      <c r="H141" s="269"/>
      <c r="I141" s="269"/>
      <c r="J141" s="269"/>
      <c r="K141" s="269"/>
      <c r="L141" s="269"/>
      <c r="M141" s="269"/>
      <c r="N141" s="354"/>
      <c r="O141" s="350"/>
      <c r="P141" s="350"/>
      <c r="Q141" s="350"/>
      <c r="R141" s="350"/>
      <c r="S141" s="350"/>
      <c r="T141" s="95"/>
    </row>
    <row r="142" spans="2:20" ht="12.75" customHeight="1">
      <c r="B142" s="92"/>
      <c r="C142" s="92"/>
      <c r="D142" s="92"/>
      <c r="E142" s="577"/>
      <c r="F142" s="582"/>
      <c r="G142" s="582"/>
      <c r="H142" s="269"/>
      <c r="I142" s="269"/>
      <c r="J142" s="269"/>
      <c r="K142" s="269"/>
      <c r="L142" s="269"/>
      <c r="M142" s="269"/>
      <c r="N142" s="354"/>
      <c r="O142" s="350"/>
      <c r="P142" s="350"/>
      <c r="Q142" s="350"/>
      <c r="R142" s="350"/>
      <c r="S142" s="350"/>
      <c r="T142" s="95"/>
    </row>
    <row r="143" spans="2:20" ht="12.75" customHeight="1">
      <c r="B143" s="92"/>
      <c r="C143" s="92"/>
      <c r="D143" s="92"/>
      <c r="E143" s="577"/>
      <c r="F143" s="582"/>
      <c r="G143" s="582"/>
      <c r="H143" s="269"/>
      <c r="I143" s="269"/>
      <c r="J143" s="269"/>
      <c r="K143" s="269"/>
      <c r="L143" s="269"/>
      <c r="M143" s="269"/>
      <c r="N143" s="354"/>
      <c r="O143" s="350"/>
      <c r="P143" s="350"/>
      <c r="Q143" s="350"/>
      <c r="R143" s="350"/>
      <c r="S143" s="350"/>
      <c r="T143" s="95"/>
    </row>
    <row r="144" spans="2:20" ht="12.75" customHeight="1">
      <c r="B144" s="92"/>
      <c r="C144" s="92"/>
      <c r="D144" s="92"/>
      <c r="E144" s="577"/>
      <c r="F144" s="578"/>
      <c r="G144" s="578"/>
      <c r="H144" s="269"/>
      <c r="I144" s="269"/>
      <c r="J144" s="269"/>
      <c r="K144" s="272"/>
      <c r="L144" s="268"/>
      <c r="M144" s="268"/>
      <c r="N144" s="355"/>
      <c r="O144" s="349"/>
      <c r="P144" s="349"/>
      <c r="Q144" s="349"/>
      <c r="R144" s="349"/>
      <c r="S144" s="349"/>
      <c r="T144" s="263"/>
    </row>
    <row r="145" spans="2:20" ht="12.75" customHeight="1">
      <c r="B145" s="92"/>
      <c r="C145" s="92"/>
      <c r="D145" s="92"/>
      <c r="E145" s="577"/>
      <c r="F145" s="582"/>
      <c r="G145" s="582"/>
      <c r="H145" s="269"/>
      <c r="I145" s="269"/>
      <c r="J145" s="269"/>
      <c r="K145" s="269"/>
      <c r="L145" s="269"/>
      <c r="M145" s="269"/>
      <c r="N145" s="354"/>
      <c r="O145" s="350"/>
      <c r="P145" s="350"/>
      <c r="Q145" s="350"/>
      <c r="R145" s="350"/>
      <c r="S145" s="350"/>
      <c r="T145" s="95"/>
    </row>
    <row r="146" spans="2:20" ht="12.75" customHeight="1">
      <c r="B146" s="92"/>
      <c r="C146" s="92"/>
      <c r="D146" s="92"/>
      <c r="E146" s="577"/>
      <c r="F146" s="582"/>
      <c r="G146" s="582"/>
      <c r="H146" s="269"/>
      <c r="I146" s="269"/>
      <c r="J146" s="269"/>
      <c r="K146" s="35"/>
      <c r="L146" s="271"/>
      <c r="M146" s="271"/>
      <c r="N146" s="356"/>
      <c r="O146" s="350"/>
      <c r="P146" s="350"/>
      <c r="Q146" s="350"/>
      <c r="R146" s="350"/>
      <c r="S146" s="350"/>
      <c r="T146" s="95"/>
    </row>
    <row r="147" spans="2:20" ht="12.75" customHeight="1">
      <c r="B147" s="92"/>
      <c r="C147" s="92"/>
      <c r="D147" s="92"/>
      <c r="E147" s="577"/>
      <c r="F147" s="582"/>
      <c r="G147" s="582"/>
      <c r="H147" s="269"/>
      <c r="I147" s="269"/>
      <c r="J147" s="269"/>
      <c r="K147" s="35"/>
      <c r="L147" s="268"/>
      <c r="M147" s="268"/>
      <c r="N147" s="354"/>
      <c r="O147" s="350"/>
      <c r="P147" s="350"/>
      <c r="Q147" s="350"/>
      <c r="R147" s="350"/>
      <c r="S147" s="350"/>
      <c r="T147" s="95"/>
    </row>
    <row r="148" spans="2:20" ht="12.75" customHeight="1">
      <c r="B148" s="92"/>
      <c r="C148" s="92"/>
      <c r="D148" s="92"/>
      <c r="E148" s="577"/>
      <c r="F148" s="582"/>
      <c r="G148" s="582"/>
      <c r="H148" s="269"/>
      <c r="I148" s="269"/>
      <c r="J148" s="269"/>
      <c r="K148" s="269"/>
      <c r="L148" s="269"/>
      <c r="M148" s="269"/>
      <c r="N148" s="354"/>
      <c r="O148" s="350"/>
      <c r="P148" s="350"/>
      <c r="Q148" s="350"/>
      <c r="R148" s="350"/>
      <c r="S148" s="350"/>
      <c r="T148" s="95"/>
    </row>
    <row r="149" spans="2:20" ht="12.75" customHeight="1">
      <c r="B149" s="92"/>
      <c r="C149" s="92"/>
      <c r="D149" s="92"/>
      <c r="E149" s="577"/>
      <c r="F149" s="582"/>
      <c r="G149" s="582"/>
      <c r="H149" s="269"/>
      <c r="I149" s="269"/>
      <c r="J149" s="269"/>
      <c r="K149" s="269"/>
      <c r="L149" s="269"/>
      <c r="M149" s="269"/>
      <c r="N149" s="354"/>
      <c r="O149" s="350"/>
      <c r="P149" s="350"/>
      <c r="Q149" s="350"/>
      <c r="R149" s="350"/>
      <c r="S149" s="350"/>
      <c r="T149" s="95"/>
    </row>
    <row r="150" spans="2:20" ht="12.75" customHeight="1">
      <c r="B150" s="92"/>
      <c r="C150" s="92"/>
      <c r="D150" s="92"/>
      <c r="E150" s="577"/>
      <c r="F150" s="582"/>
      <c r="G150" s="582"/>
      <c r="H150" s="269"/>
      <c r="I150" s="269"/>
      <c r="J150" s="269"/>
      <c r="K150" s="272"/>
      <c r="L150" s="269"/>
      <c r="M150" s="269"/>
      <c r="N150" s="354"/>
      <c r="O150" s="349"/>
      <c r="P150" s="349"/>
      <c r="Q150" s="349"/>
      <c r="R150" s="349"/>
      <c r="S150" s="349"/>
      <c r="T150" s="263"/>
    </row>
    <row r="151" spans="2:20" ht="12.75" customHeight="1">
      <c r="B151" s="91"/>
      <c r="C151" s="92"/>
      <c r="D151" s="92"/>
      <c r="E151" s="577"/>
      <c r="F151" s="578"/>
      <c r="G151" s="578"/>
      <c r="H151" s="35"/>
      <c r="I151" s="35"/>
      <c r="J151" s="35"/>
      <c r="K151" s="35"/>
      <c r="L151" s="35"/>
      <c r="M151" s="35"/>
      <c r="N151" s="355"/>
      <c r="O151" s="357"/>
      <c r="P151" s="357"/>
      <c r="Q151" s="357"/>
      <c r="R151" s="357"/>
      <c r="S151" s="357"/>
      <c r="T151" s="93"/>
    </row>
    <row r="152" spans="2:20" ht="12.75" customHeight="1">
      <c r="B152" s="91"/>
      <c r="C152" s="92"/>
      <c r="D152" s="92"/>
      <c r="E152" s="577"/>
      <c r="F152" s="582"/>
      <c r="G152" s="582"/>
      <c r="H152" s="35"/>
      <c r="I152" s="35"/>
      <c r="J152" s="35"/>
      <c r="K152" s="269"/>
      <c r="L152" s="271"/>
      <c r="M152" s="271"/>
      <c r="N152" s="354"/>
      <c r="O152" s="357"/>
      <c r="P152" s="357"/>
      <c r="Q152" s="357"/>
      <c r="R152" s="357"/>
      <c r="S152" s="357"/>
      <c r="T152" s="93"/>
    </row>
    <row r="153" spans="2:20" ht="12.75" customHeight="1">
      <c r="B153" s="91"/>
      <c r="C153" s="92"/>
      <c r="D153" s="92"/>
      <c r="E153" s="577"/>
      <c r="F153" s="582"/>
      <c r="G153" s="582"/>
      <c r="H153" s="35"/>
      <c r="I153" s="35"/>
      <c r="J153" s="35"/>
      <c r="K153" s="269"/>
      <c r="L153" s="269"/>
      <c r="M153" s="269"/>
      <c r="N153" s="347"/>
      <c r="O153" s="350"/>
      <c r="P153" s="350"/>
      <c r="Q153" s="350"/>
      <c r="R153" s="350"/>
      <c r="S153" s="350"/>
      <c r="T153" s="95"/>
    </row>
    <row r="154" spans="2:20" ht="12.75" customHeight="1">
      <c r="B154" s="91"/>
      <c r="C154" s="92"/>
      <c r="D154" s="92"/>
      <c r="E154" s="577"/>
      <c r="F154" s="578"/>
      <c r="G154" s="578"/>
      <c r="H154" s="35"/>
      <c r="I154" s="35"/>
      <c r="J154" s="35"/>
      <c r="K154" s="272"/>
      <c r="L154" s="272"/>
      <c r="M154" s="272"/>
      <c r="N154" s="355"/>
      <c r="O154" s="349"/>
      <c r="P154" s="349"/>
      <c r="Q154" s="349"/>
      <c r="R154" s="349"/>
      <c r="S154" s="349"/>
      <c r="T154" s="263"/>
    </row>
    <row r="155" spans="2:20" ht="12.75" customHeight="1">
      <c r="B155" s="46"/>
      <c r="C155" s="46"/>
      <c r="D155" s="45"/>
      <c r="E155" s="45"/>
      <c r="F155" s="579"/>
      <c r="G155" s="579"/>
      <c r="H155" s="268"/>
      <c r="I155" s="35"/>
      <c r="J155" s="35"/>
      <c r="K155" s="273"/>
      <c r="L155" s="273"/>
      <c r="M155" s="273"/>
      <c r="N155" s="47"/>
      <c r="O155" s="349"/>
      <c r="P155" s="349"/>
      <c r="Q155" s="349"/>
      <c r="R155" s="349"/>
      <c r="S155" s="349"/>
      <c r="T155" s="263"/>
    </row>
    <row r="156" spans="2:20" ht="12.75" customHeight="1">
      <c r="B156" s="46"/>
      <c r="C156" s="46"/>
      <c r="D156" s="45"/>
      <c r="E156" s="45"/>
      <c r="F156" s="579"/>
      <c r="G156" s="579"/>
      <c r="H156" s="35"/>
      <c r="I156" s="273"/>
      <c r="J156" s="273"/>
      <c r="K156" s="35"/>
      <c r="L156" s="273"/>
      <c r="M156" s="273"/>
      <c r="N156" s="47"/>
      <c r="O156" s="350"/>
      <c r="P156" s="350"/>
      <c r="Q156" s="350"/>
      <c r="R156" s="350"/>
      <c r="S156" s="350"/>
      <c r="T156" s="95"/>
    </row>
    <row r="157" spans="2:20" ht="12.75" customHeight="1">
      <c r="B157" s="46"/>
      <c r="C157" s="46"/>
      <c r="D157" s="45"/>
      <c r="E157" s="45"/>
      <c r="F157" s="579"/>
      <c r="G157" s="579"/>
      <c r="H157" s="35"/>
      <c r="I157" s="273"/>
      <c r="J157" s="273"/>
      <c r="K157" s="273"/>
      <c r="L157" s="273"/>
      <c r="M157" s="273"/>
      <c r="N157" s="47"/>
      <c r="O157" s="349"/>
      <c r="P157" s="349"/>
      <c r="Q157" s="349"/>
      <c r="R157" s="349"/>
      <c r="S157" s="349"/>
      <c r="T157" s="263"/>
    </row>
    <row r="158" spans="2:20" ht="12.75" customHeight="1">
      <c r="B158" s="46"/>
      <c r="C158" s="46"/>
      <c r="D158" s="45"/>
      <c r="E158" s="45"/>
      <c r="F158" s="579"/>
      <c r="G158" s="579"/>
      <c r="H158" s="35"/>
      <c r="I158" s="272"/>
      <c r="J158" s="272"/>
      <c r="K158" s="273"/>
      <c r="L158" s="273"/>
      <c r="M158" s="273"/>
      <c r="N158" s="47"/>
      <c r="O158" s="349"/>
      <c r="P158" s="349"/>
      <c r="Q158" s="349"/>
      <c r="R158" s="349"/>
      <c r="S158" s="349"/>
      <c r="T158" s="263"/>
    </row>
    <row r="159" spans="2:20" ht="12.75" customHeight="1">
      <c r="B159" s="46"/>
      <c r="C159" s="94"/>
      <c r="D159" s="45"/>
      <c r="E159" s="45"/>
      <c r="F159" s="579"/>
      <c r="G159" s="579"/>
      <c r="H159" s="272"/>
      <c r="I159" s="272"/>
      <c r="J159" s="272"/>
      <c r="K159" s="272"/>
      <c r="L159" s="272"/>
      <c r="M159" s="272"/>
      <c r="N159" s="329"/>
      <c r="O159" s="350"/>
      <c r="P159" s="350"/>
      <c r="Q159" s="350"/>
      <c r="R159" s="350"/>
      <c r="S159" s="350"/>
      <c r="T159" s="95"/>
    </row>
    <row r="160" spans="2:20" ht="12.75" customHeight="1">
      <c r="B160" s="46"/>
      <c r="C160" s="94"/>
      <c r="D160" s="45"/>
      <c r="E160" s="45"/>
      <c r="F160" s="579"/>
      <c r="G160" s="579"/>
      <c r="H160" s="272"/>
      <c r="I160" s="35"/>
      <c r="J160" s="35"/>
      <c r="K160" s="272"/>
      <c r="L160" s="271"/>
      <c r="M160" s="271"/>
      <c r="N160" s="329"/>
      <c r="O160" s="350"/>
      <c r="P160" s="350"/>
      <c r="Q160" s="350"/>
      <c r="R160" s="350"/>
      <c r="S160" s="350"/>
      <c r="T160" s="95"/>
    </row>
    <row r="161" spans="2:20" ht="12.75" customHeight="1">
      <c r="B161" s="46"/>
      <c r="C161" s="46"/>
      <c r="D161" s="46"/>
      <c r="E161" s="46"/>
      <c r="F161" s="579"/>
      <c r="G161" s="579"/>
      <c r="H161" s="35"/>
      <c r="I161" s="35"/>
      <c r="J161" s="35"/>
      <c r="K161" s="35"/>
      <c r="L161" s="271"/>
      <c r="M161" s="271"/>
      <c r="N161" s="354"/>
      <c r="O161" s="358"/>
      <c r="P161" s="358"/>
      <c r="Q161" s="358"/>
      <c r="R161" s="358"/>
      <c r="S161" s="358"/>
      <c r="T161" s="265"/>
    </row>
    <row r="162" spans="2:20" ht="12.75" customHeight="1">
      <c r="B162" s="46"/>
      <c r="C162" s="46"/>
      <c r="D162" s="45"/>
      <c r="E162" s="45"/>
      <c r="F162" s="94"/>
      <c r="G162" s="94"/>
      <c r="H162" s="35"/>
      <c r="I162" s="35"/>
      <c r="J162" s="35"/>
      <c r="K162" s="35"/>
      <c r="L162" s="35"/>
      <c r="M162" s="35"/>
      <c r="N162" s="46"/>
      <c r="O162" s="359"/>
      <c r="P162" s="359"/>
      <c r="Q162" s="359"/>
      <c r="R162" s="359"/>
      <c r="S162" s="359"/>
      <c r="T162" s="96"/>
    </row>
    <row r="163" spans="2:20" ht="12.75" customHeight="1">
      <c r="B163" s="46"/>
      <c r="C163" s="46"/>
      <c r="D163" s="45"/>
      <c r="E163" s="45"/>
      <c r="F163" s="94"/>
      <c r="G163" s="94"/>
      <c r="H163" s="35"/>
      <c r="I163" s="35"/>
      <c r="J163" s="35"/>
      <c r="K163" s="35"/>
      <c r="L163" s="35"/>
      <c r="M163" s="35"/>
      <c r="N163" s="46"/>
      <c r="O163" s="350"/>
      <c r="P163" s="350"/>
      <c r="Q163" s="350"/>
      <c r="R163" s="350"/>
      <c r="S163" s="350"/>
      <c r="T163" s="95"/>
    </row>
    <row r="164" spans="2:20" ht="12.75" customHeight="1">
      <c r="B164" s="46"/>
      <c r="C164" s="46"/>
      <c r="D164" s="45"/>
      <c r="E164" s="45"/>
      <c r="F164" s="94"/>
      <c r="G164" s="94"/>
      <c r="H164" s="35"/>
      <c r="I164" s="35"/>
      <c r="J164" s="35"/>
      <c r="K164" s="35"/>
      <c r="L164" s="35"/>
      <c r="M164" s="35"/>
      <c r="N164" s="46"/>
      <c r="O164" s="351"/>
      <c r="P164" s="351"/>
      <c r="Q164" s="351"/>
      <c r="R164" s="351"/>
      <c r="S164" s="351"/>
      <c r="T164" s="95"/>
    </row>
    <row r="165" spans="2:20" ht="12.75" customHeight="1">
      <c r="B165" s="46"/>
      <c r="C165" s="46"/>
      <c r="D165" s="45"/>
      <c r="E165" s="45"/>
      <c r="F165" s="94"/>
      <c r="G165" s="94"/>
      <c r="H165" s="35"/>
      <c r="I165" s="35"/>
      <c r="J165" s="35"/>
      <c r="K165" s="35"/>
      <c r="L165" s="35"/>
      <c r="M165" s="35"/>
      <c r="N165" s="46"/>
      <c r="O165" s="360"/>
      <c r="P165" s="360"/>
      <c r="Q165" s="360"/>
      <c r="R165" s="360"/>
      <c r="S165" s="360"/>
      <c r="T165" s="256"/>
    </row>
    <row r="166" spans="2:20" ht="12.75" customHeight="1">
      <c r="B166" s="46"/>
      <c r="C166" s="46"/>
      <c r="D166" s="45"/>
      <c r="E166" s="45"/>
      <c r="F166" s="94"/>
      <c r="G166" s="94"/>
      <c r="H166" s="35"/>
      <c r="I166" s="35"/>
      <c r="J166" s="35"/>
      <c r="K166" s="35"/>
      <c r="L166" s="35"/>
      <c r="M166" s="35"/>
      <c r="N166" s="46"/>
      <c r="O166" s="360"/>
      <c r="P166" s="360"/>
      <c r="Q166" s="360"/>
      <c r="R166" s="360"/>
      <c r="S166" s="360"/>
      <c r="T166" s="256"/>
    </row>
    <row r="167" spans="2:20" ht="12.75" customHeight="1">
      <c r="B167" s="46"/>
      <c r="C167" s="46"/>
      <c r="D167" s="45"/>
      <c r="E167" s="46"/>
      <c r="F167" s="579"/>
      <c r="G167" s="579"/>
      <c r="H167" s="35"/>
      <c r="I167" s="35"/>
      <c r="J167" s="35"/>
      <c r="K167" s="35"/>
      <c r="L167" s="271"/>
      <c r="M167" s="271"/>
      <c r="N167" s="354"/>
      <c r="O167" s="361"/>
      <c r="P167" s="361"/>
      <c r="Q167" s="361"/>
      <c r="R167" s="361"/>
      <c r="S167" s="361"/>
      <c r="T167" s="266"/>
    </row>
    <row r="168" spans="2:20" ht="12.75" customHeight="1">
      <c r="B168" s="46"/>
      <c r="C168" s="46"/>
      <c r="D168" s="45"/>
      <c r="E168" s="46"/>
      <c r="F168" s="579"/>
      <c r="G168" s="579"/>
      <c r="H168" s="35"/>
      <c r="I168" s="35"/>
      <c r="J168" s="35"/>
      <c r="K168" s="35"/>
      <c r="L168" s="271"/>
      <c r="M168" s="271"/>
      <c r="N168" s="329"/>
      <c r="O168" s="361"/>
      <c r="P168" s="361"/>
      <c r="Q168" s="361"/>
      <c r="R168" s="361"/>
      <c r="S168" s="361"/>
      <c r="T168" s="266"/>
    </row>
    <row r="169" spans="2:20" ht="12.75" customHeight="1">
      <c r="B169" s="46"/>
      <c r="C169" s="46"/>
      <c r="D169" s="45"/>
      <c r="E169" s="46"/>
      <c r="F169" s="94"/>
      <c r="G169" s="94"/>
      <c r="H169" s="35"/>
      <c r="I169" s="35"/>
      <c r="J169" s="35"/>
      <c r="K169" s="35"/>
      <c r="L169" s="271"/>
      <c r="M169" s="271"/>
      <c r="N169" s="46"/>
      <c r="O169" s="362"/>
      <c r="P169" s="362"/>
      <c r="Q169" s="362"/>
      <c r="R169" s="362"/>
      <c r="S169" s="362"/>
      <c r="T169" s="267"/>
    </row>
    <row r="170" spans="2:20" ht="12.75" customHeight="1">
      <c r="B170" s="46"/>
      <c r="C170" s="46"/>
      <c r="D170" s="45"/>
      <c r="E170" s="46"/>
      <c r="F170" s="94"/>
      <c r="G170" s="94"/>
      <c r="H170" s="35"/>
      <c r="I170" s="35"/>
      <c r="J170" s="35"/>
      <c r="K170" s="35"/>
      <c r="L170" s="271"/>
      <c r="M170" s="271"/>
      <c r="N170" s="46"/>
      <c r="O170" s="361"/>
      <c r="P170" s="361"/>
      <c r="Q170" s="361"/>
      <c r="R170" s="361"/>
      <c r="S170" s="361"/>
      <c r="T170" s="266"/>
    </row>
    <row r="171" spans="2:20" ht="12.75" customHeight="1">
      <c r="B171" s="46"/>
      <c r="C171" s="46"/>
      <c r="D171" s="45"/>
      <c r="E171" s="46"/>
      <c r="F171" s="579"/>
      <c r="G171" s="579"/>
      <c r="H171" s="35"/>
      <c r="I171" s="35"/>
      <c r="J171" s="35"/>
      <c r="K171" s="35"/>
      <c r="L171" s="271"/>
      <c r="M171" s="271"/>
      <c r="N171" s="329"/>
      <c r="O171" s="361"/>
      <c r="P171" s="361"/>
      <c r="Q171" s="361"/>
      <c r="R171" s="361"/>
      <c r="S171" s="361"/>
      <c r="T171" s="266"/>
    </row>
    <row r="172" spans="2:20" ht="12.75" customHeight="1">
      <c r="B172" s="46"/>
      <c r="C172" s="46"/>
      <c r="D172" s="45"/>
      <c r="E172" s="45"/>
      <c r="F172" s="94"/>
      <c r="G172" s="94"/>
      <c r="H172" s="35"/>
      <c r="I172" s="35"/>
      <c r="J172" s="35"/>
      <c r="K172" s="35"/>
      <c r="L172" s="271"/>
      <c r="M172" s="271"/>
      <c r="N172" s="46"/>
      <c r="O172" s="361"/>
      <c r="P172" s="361"/>
      <c r="Q172" s="361"/>
      <c r="R172" s="361"/>
      <c r="S172" s="361"/>
      <c r="T172" s="266"/>
    </row>
    <row r="173" spans="2:20" ht="12.75" customHeight="1">
      <c r="B173" s="46"/>
      <c r="C173" s="46"/>
      <c r="D173" s="45"/>
      <c r="E173" s="45"/>
      <c r="F173" s="94"/>
      <c r="G173" s="94"/>
      <c r="H173" s="35"/>
      <c r="I173" s="273"/>
      <c r="J173" s="273"/>
      <c r="K173" s="35"/>
      <c r="L173" s="271"/>
      <c r="M173" s="271"/>
      <c r="N173" s="46"/>
      <c r="O173" s="361"/>
      <c r="P173" s="361"/>
      <c r="Q173" s="361"/>
      <c r="R173" s="361"/>
      <c r="S173" s="361"/>
      <c r="T173" s="266"/>
    </row>
    <row r="174" spans="2:20" ht="12.75" customHeight="1">
      <c r="B174" s="46"/>
      <c r="C174" s="46"/>
      <c r="D174" s="45"/>
      <c r="E174" s="45"/>
      <c r="F174" s="579"/>
      <c r="G174" s="579"/>
      <c r="H174" s="35"/>
      <c r="I174" s="35"/>
      <c r="J174" s="35"/>
      <c r="K174" s="273"/>
      <c r="L174" s="273"/>
      <c r="M174" s="273"/>
      <c r="N174" s="47"/>
      <c r="O174" s="353"/>
      <c r="P174" s="353"/>
      <c r="Q174" s="353"/>
      <c r="R174" s="353"/>
      <c r="S174" s="353"/>
      <c r="T174" s="263"/>
    </row>
    <row r="175" spans="2:20" ht="13.5" customHeight="1">
      <c r="B175" s="46"/>
      <c r="C175" s="46"/>
      <c r="D175" s="45"/>
      <c r="E175" s="45"/>
      <c r="F175" s="579"/>
      <c r="G175" s="579"/>
      <c r="H175" s="35"/>
      <c r="I175" s="273"/>
      <c r="J175" s="273"/>
      <c r="K175" s="35"/>
      <c r="L175" s="35"/>
      <c r="M175" s="35"/>
      <c r="N175" s="45"/>
      <c r="O175" s="350"/>
      <c r="P175" s="350"/>
      <c r="Q175" s="350"/>
      <c r="R175" s="350"/>
      <c r="S175" s="350"/>
      <c r="T175" s="95"/>
    </row>
    <row r="176" spans="2:20" ht="13.5" customHeight="1">
      <c r="B176" s="46"/>
      <c r="C176" s="46"/>
      <c r="D176" s="45"/>
      <c r="E176" s="45"/>
      <c r="F176" s="579"/>
      <c r="G176" s="579"/>
      <c r="H176" s="35"/>
      <c r="I176" s="273"/>
      <c r="J176" s="273"/>
      <c r="K176" s="35"/>
      <c r="L176" s="35"/>
      <c r="M176" s="35"/>
      <c r="N176" s="45"/>
      <c r="O176" s="349"/>
      <c r="P176" s="349"/>
      <c r="Q176" s="349"/>
      <c r="R176" s="349"/>
      <c r="S176" s="349"/>
      <c r="T176" s="263"/>
    </row>
    <row r="177" spans="2:20" ht="12.75" customHeight="1">
      <c r="B177" s="46"/>
      <c r="C177" s="46"/>
      <c r="D177" s="45"/>
      <c r="E177" s="45"/>
      <c r="F177" s="579"/>
      <c r="G177" s="579"/>
      <c r="H177" s="35"/>
      <c r="I177" s="35"/>
      <c r="J177" s="35"/>
      <c r="K177" s="273"/>
      <c r="L177" s="273"/>
      <c r="M177" s="273"/>
      <c r="N177" s="47"/>
      <c r="O177" s="351"/>
      <c r="P177" s="351"/>
      <c r="Q177" s="351"/>
      <c r="R177" s="351"/>
      <c r="S177" s="351"/>
      <c r="T177" s="95"/>
    </row>
    <row r="178" spans="2:20" ht="13.5" customHeight="1">
      <c r="B178" s="46"/>
      <c r="C178" s="46"/>
      <c r="D178" s="45"/>
      <c r="E178" s="45"/>
      <c r="F178" s="579"/>
      <c r="G178" s="579"/>
      <c r="H178" s="35"/>
      <c r="I178" s="35"/>
      <c r="J178" s="35"/>
      <c r="K178" s="35"/>
      <c r="L178" s="35"/>
      <c r="M178" s="35"/>
      <c r="N178" s="45"/>
      <c r="O178" s="350"/>
      <c r="P178" s="350"/>
      <c r="Q178" s="350"/>
      <c r="R178" s="350"/>
      <c r="S178" s="350"/>
      <c r="T178" s="95"/>
    </row>
    <row r="179" spans="2:20" ht="12.75" customHeight="1">
      <c r="B179" s="46"/>
      <c r="C179" s="46"/>
      <c r="D179" s="45"/>
      <c r="E179" s="45"/>
      <c r="F179" s="579"/>
      <c r="G179" s="579"/>
      <c r="H179" s="35"/>
      <c r="I179" s="272"/>
      <c r="J179" s="272"/>
      <c r="K179" s="35"/>
      <c r="L179" s="35"/>
      <c r="M179" s="35"/>
      <c r="N179" s="45"/>
      <c r="O179" s="350"/>
      <c r="P179" s="350"/>
      <c r="Q179" s="350"/>
      <c r="R179" s="350"/>
      <c r="S179" s="350"/>
      <c r="T179" s="95"/>
    </row>
    <row r="180" spans="2:20" ht="12.75" customHeight="1">
      <c r="B180" s="46"/>
      <c r="C180" s="94"/>
      <c r="D180" s="45"/>
      <c r="E180" s="45"/>
      <c r="F180" s="579"/>
      <c r="G180" s="579"/>
      <c r="H180" s="272"/>
      <c r="I180" s="272"/>
      <c r="J180" s="272"/>
      <c r="K180" s="272"/>
      <c r="L180" s="272"/>
      <c r="M180" s="272"/>
      <c r="N180" s="329"/>
      <c r="O180" s="350"/>
      <c r="P180" s="350"/>
      <c r="Q180" s="350"/>
      <c r="R180" s="350"/>
      <c r="S180" s="350"/>
      <c r="T180" s="95"/>
    </row>
    <row r="181" spans="2:20" ht="12.75" customHeight="1">
      <c r="B181" s="46"/>
      <c r="C181" s="94"/>
      <c r="D181" s="45"/>
      <c r="E181" s="45"/>
      <c r="F181" s="579"/>
      <c r="G181" s="579"/>
      <c r="H181" s="272"/>
      <c r="I181" s="35"/>
      <c r="J181" s="35"/>
      <c r="K181" s="272"/>
      <c r="L181" s="272"/>
      <c r="M181" s="272"/>
      <c r="N181" s="329"/>
      <c r="O181" s="350"/>
      <c r="P181" s="350"/>
      <c r="Q181" s="350"/>
      <c r="R181" s="350"/>
      <c r="S181" s="350"/>
      <c r="T181" s="95"/>
    </row>
    <row r="182" spans="2:20" ht="12.75" customHeight="1">
      <c r="B182" s="46"/>
      <c r="C182" s="46"/>
      <c r="D182" s="46"/>
      <c r="E182" s="46"/>
      <c r="F182" s="579"/>
      <c r="G182" s="579"/>
      <c r="H182" s="35"/>
      <c r="I182" s="35"/>
      <c r="J182" s="35"/>
      <c r="K182" s="35"/>
      <c r="L182" s="271"/>
      <c r="M182" s="271"/>
      <c r="N182" s="354"/>
      <c r="O182" s="361"/>
      <c r="P182" s="361"/>
      <c r="Q182" s="361"/>
      <c r="R182" s="361"/>
      <c r="S182" s="361"/>
      <c r="T182" s="266"/>
    </row>
    <row r="183" spans="2:20" ht="12.75" customHeight="1">
      <c r="B183" s="46"/>
      <c r="C183" s="46"/>
      <c r="D183" s="45"/>
      <c r="E183" s="45"/>
      <c r="F183" s="94"/>
      <c r="G183" s="94"/>
      <c r="H183" s="35"/>
      <c r="I183" s="35"/>
      <c r="J183" s="35"/>
      <c r="K183" s="35"/>
      <c r="L183" s="35"/>
      <c r="M183" s="35"/>
      <c r="N183" s="46"/>
      <c r="O183" s="361"/>
      <c r="P183" s="361"/>
      <c r="Q183" s="361"/>
      <c r="R183" s="361"/>
      <c r="S183" s="361"/>
      <c r="T183" s="266"/>
    </row>
    <row r="184" spans="2:20" ht="12.75" customHeight="1">
      <c r="B184" s="46"/>
      <c r="C184" s="46"/>
      <c r="D184" s="45"/>
      <c r="E184" s="45"/>
      <c r="F184" s="94"/>
      <c r="G184" s="94"/>
      <c r="H184" s="35"/>
      <c r="I184" s="35"/>
      <c r="J184" s="35"/>
      <c r="K184" s="35"/>
      <c r="L184" s="35"/>
      <c r="M184" s="35"/>
      <c r="N184" s="46"/>
      <c r="O184" s="350"/>
      <c r="P184" s="350"/>
      <c r="Q184" s="350"/>
      <c r="R184" s="350"/>
      <c r="S184" s="350"/>
      <c r="T184" s="95"/>
    </row>
    <row r="185" spans="2:20" ht="12.75" customHeight="1">
      <c r="B185" s="46"/>
      <c r="C185" s="46"/>
      <c r="D185" s="45"/>
      <c r="E185" s="45"/>
      <c r="F185" s="94"/>
      <c r="G185" s="94"/>
      <c r="H185" s="35"/>
      <c r="I185" s="35"/>
      <c r="J185" s="35"/>
      <c r="K185" s="35"/>
      <c r="L185" s="35"/>
      <c r="M185" s="35"/>
      <c r="N185" s="46"/>
      <c r="O185" s="350"/>
      <c r="P185" s="350"/>
      <c r="Q185" s="350"/>
      <c r="R185" s="350"/>
      <c r="S185" s="350"/>
      <c r="T185" s="95"/>
    </row>
    <row r="186" spans="2:20" ht="12.75" customHeight="1">
      <c r="B186" s="46"/>
      <c r="C186" s="46"/>
      <c r="D186" s="45"/>
      <c r="E186" s="45"/>
      <c r="F186" s="94"/>
      <c r="G186" s="94"/>
      <c r="H186" s="35"/>
      <c r="I186" s="35"/>
      <c r="J186" s="35"/>
      <c r="K186" s="35"/>
      <c r="L186" s="35"/>
      <c r="M186" s="35"/>
      <c r="N186" s="46"/>
      <c r="O186" s="350"/>
      <c r="P186" s="350"/>
      <c r="Q186" s="350"/>
      <c r="R186" s="350"/>
      <c r="S186" s="350"/>
      <c r="T186" s="95"/>
    </row>
    <row r="187" spans="2:20" ht="12.75" customHeight="1">
      <c r="B187" s="46"/>
      <c r="C187" s="46"/>
      <c r="D187" s="45"/>
      <c r="E187" s="45"/>
      <c r="F187" s="94"/>
      <c r="G187" s="94"/>
      <c r="H187" s="35"/>
      <c r="I187" s="35"/>
      <c r="J187" s="35"/>
      <c r="K187" s="35"/>
      <c r="L187" s="35"/>
      <c r="M187" s="35"/>
      <c r="N187" s="46"/>
      <c r="O187" s="350"/>
      <c r="P187" s="350"/>
      <c r="Q187" s="350"/>
      <c r="R187" s="350"/>
      <c r="S187" s="350"/>
      <c r="T187" s="95"/>
    </row>
    <row r="188" spans="2:20" ht="12.75" customHeight="1">
      <c r="B188" s="46"/>
      <c r="C188" s="46"/>
      <c r="D188" s="45"/>
      <c r="E188" s="46"/>
      <c r="F188" s="579"/>
      <c r="G188" s="579"/>
      <c r="H188" s="35"/>
      <c r="I188" s="35"/>
      <c r="J188" s="35"/>
      <c r="K188" s="35"/>
      <c r="L188" s="271"/>
      <c r="M188" s="271"/>
      <c r="N188" s="354"/>
      <c r="O188" s="350"/>
      <c r="P188" s="350"/>
      <c r="Q188" s="350"/>
      <c r="R188" s="350"/>
      <c r="S188" s="350"/>
      <c r="T188" s="95"/>
    </row>
    <row r="189" spans="2:20" ht="12.75" customHeight="1">
      <c r="B189" s="46"/>
      <c r="C189" s="46"/>
      <c r="D189" s="45"/>
      <c r="E189" s="46"/>
      <c r="F189" s="579"/>
      <c r="G189" s="579"/>
      <c r="H189" s="35"/>
      <c r="I189" s="35"/>
      <c r="J189" s="35"/>
      <c r="K189" s="35"/>
      <c r="L189" s="271"/>
      <c r="M189" s="271"/>
      <c r="N189" s="329"/>
      <c r="O189" s="350"/>
      <c r="P189" s="350"/>
      <c r="Q189" s="350"/>
      <c r="R189" s="350"/>
      <c r="S189" s="350"/>
      <c r="T189" s="95"/>
    </row>
    <row r="190" spans="2:20" ht="12.75" customHeight="1">
      <c r="B190" s="46"/>
      <c r="C190" s="46"/>
      <c r="D190" s="45"/>
      <c r="E190" s="46"/>
      <c r="F190" s="94"/>
      <c r="G190" s="94"/>
      <c r="H190" s="35"/>
      <c r="I190" s="35"/>
      <c r="J190" s="35"/>
      <c r="K190" s="35"/>
      <c r="L190" s="271"/>
      <c r="M190" s="271"/>
      <c r="N190" s="46"/>
      <c r="O190" s="350"/>
      <c r="P190" s="350"/>
      <c r="Q190" s="350"/>
      <c r="R190" s="350"/>
      <c r="S190" s="350"/>
      <c r="T190" s="95"/>
    </row>
    <row r="191" spans="2:20" ht="12.75" customHeight="1">
      <c r="B191" s="46"/>
      <c r="C191" s="46"/>
      <c r="D191" s="45"/>
      <c r="E191" s="46"/>
      <c r="F191" s="94"/>
      <c r="G191" s="94"/>
      <c r="H191" s="35"/>
      <c r="I191" s="35"/>
      <c r="J191" s="35"/>
      <c r="K191" s="35"/>
      <c r="L191" s="271"/>
      <c r="M191" s="271"/>
      <c r="N191" s="46"/>
      <c r="O191" s="350"/>
      <c r="P191" s="350"/>
      <c r="Q191" s="350"/>
      <c r="R191" s="350"/>
      <c r="S191" s="350"/>
      <c r="T191" s="95"/>
    </row>
    <row r="192" spans="2:20" ht="12.75" customHeight="1">
      <c r="B192" s="46"/>
      <c r="C192" s="46"/>
      <c r="D192" s="45"/>
      <c r="E192" s="46"/>
      <c r="F192" s="94"/>
      <c r="G192" s="94"/>
      <c r="H192" s="35"/>
      <c r="I192" s="35"/>
      <c r="J192" s="35"/>
      <c r="K192" s="35"/>
      <c r="L192" s="271"/>
      <c r="M192" s="271"/>
      <c r="N192" s="46"/>
      <c r="O192" s="350"/>
      <c r="P192" s="350"/>
      <c r="Q192" s="350"/>
      <c r="R192" s="350"/>
      <c r="S192" s="350"/>
      <c r="T192" s="95"/>
    </row>
    <row r="193" spans="2:20" ht="12.75" customHeight="1">
      <c r="B193" s="46"/>
      <c r="C193" s="46"/>
      <c r="D193" s="45"/>
      <c r="E193" s="46"/>
      <c r="F193" s="579"/>
      <c r="G193" s="579"/>
      <c r="H193" s="35"/>
      <c r="I193" s="35"/>
      <c r="J193" s="35"/>
      <c r="K193" s="35"/>
      <c r="L193" s="271"/>
      <c r="M193" s="271"/>
      <c r="N193" s="329"/>
      <c r="O193" s="350"/>
      <c r="P193" s="350"/>
      <c r="Q193" s="350"/>
      <c r="R193" s="350"/>
      <c r="S193" s="350"/>
      <c r="T193" s="95"/>
    </row>
    <row r="194" spans="2:20" ht="12.75" customHeight="1">
      <c r="B194" s="46"/>
      <c r="C194" s="46"/>
      <c r="D194" s="45"/>
      <c r="E194" s="45"/>
      <c r="F194" s="94"/>
      <c r="G194" s="94"/>
      <c r="H194" s="35"/>
      <c r="I194" s="35"/>
      <c r="J194" s="35"/>
      <c r="K194" s="35"/>
      <c r="L194" s="271"/>
      <c r="M194" s="271"/>
      <c r="N194" s="46"/>
      <c r="O194" s="350"/>
      <c r="P194" s="350"/>
      <c r="Q194" s="350"/>
      <c r="R194" s="350"/>
      <c r="S194" s="350"/>
      <c r="T194" s="95"/>
    </row>
    <row r="195" spans="2:20" ht="12.75" customHeight="1">
      <c r="B195" s="46"/>
      <c r="C195" s="46"/>
      <c r="D195" s="45"/>
      <c r="E195" s="45"/>
      <c r="F195" s="94"/>
      <c r="G195" s="94"/>
      <c r="H195" s="35"/>
      <c r="I195" s="273"/>
      <c r="J195" s="273"/>
      <c r="K195" s="35"/>
      <c r="L195" s="271"/>
      <c r="M195" s="271"/>
      <c r="N195" s="46"/>
      <c r="O195" s="361"/>
      <c r="P195" s="361"/>
      <c r="Q195" s="361"/>
      <c r="R195" s="361"/>
      <c r="S195" s="361"/>
      <c r="T195" s="266"/>
    </row>
    <row r="196" spans="2:20" ht="12.75" customHeight="1">
      <c r="B196" s="46"/>
      <c r="C196" s="46"/>
      <c r="D196" s="45"/>
      <c r="E196" s="45"/>
      <c r="F196" s="579"/>
      <c r="G196" s="579"/>
      <c r="H196" s="35"/>
      <c r="I196" s="35"/>
      <c r="J196" s="35"/>
      <c r="K196" s="273"/>
      <c r="L196" s="273"/>
      <c r="M196" s="273"/>
      <c r="N196" s="47"/>
      <c r="O196" s="349"/>
      <c r="P196" s="349"/>
      <c r="Q196" s="349"/>
      <c r="R196" s="349"/>
      <c r="S196" s="349"/>
      <c r="T196" s="263"/>
    </row>
    <row r="197" spans="2:20" ht="27" customHeight="1">
      <c r="B197" s="46"/>
      <c r="C197" s="46"/>
      <c r="D197" s="45"/>
      <c r="E197" s="45"/>
      <c r="F197" s="579"/>
      <c r="G197" s="579"/>
      <c r="H197" s="35"/>
      <c r="I197" s="273"/>
      <c r="J197" s="273"/>
      <c r="K197" s="35"/>
      <c r="L197" s="983"/>
      <c r="M197" s="983"/>
      <c r="N197" s="984"/>
      <c r="O197" s="350"/>
      <c r="P197" s="350"/>
      <c r="Q197" s="350"/>
      <c r="R197" s="350"/>
      <c r="S197" s="350"/>
      <c r="T197" s="95"/>
    </row>
    <row r="198" spans="2:20" ht="13.5" customHeight="1">
      <c r="B198" s="46"/>
      <c r="C198" s="46"/>
      <c r="D198" s="45"/>
      <c r="E198" s="45"/>
      <c r="F198" s="579"/>
      <c r="G198" s="579"/>
      <c r="H198" s="35"/>
      <c r="I198" s="35"/>
      <c r="J198" s="35"/>
      <c r="K198" s="273"/>
      <c r="L198" s="273"/>
      <c r="M198" s="273"/>
      <c r="N198" s="47"/>
      <c r="O198" s="353"/>
      <c r="P198" s="353"/>
      <c r="Q198" s="353"/>
      <c r="R198" s="353"/>
      <c r="S198" s="353"/>
      <c r="T198" s="263"/>
    </row>
    <row r="199" spans="2:20" ht="12.75" customHeight="1">
      <c r="B199" s="46"/>
      <c r="C199" s="46"/>
      <c r="D199" s="45"/>
      <c r="E199" s="45"/>
      <c r="F199" s="579"/>
      <c r="G199" s="579"/>
      <c r="H199" s="35"/>
      <c r="I199" s="35"/>
      <c r="J199" s="35"/>
      <c r="K199" s="35"/>
      <c r="L199" s="35"/>
      <c r="M199" s="35"/>
      <c r="N199" s="45"/>
      <c r="O199" s="350"/>
      <c r="P199" s="350"/>
      <c r="Q199" s="350"/>
      <c r="R199" s="350"/>
      <c r="S199" s="350"/>
      <c r="T199" s="95"/>
    </row>
    <row r="200" spans="2:20" ht="12.75" customHeight="1">
      <c r="B200" s="46"/>
      <c r="C200" s="46"/>
      <c r="D200" s="45"/>
      <c r="E200" s="45"/>
      <c r="F200" s="579"/>
      <c r="G200" s="579"/>
      <c r="H200" s="35"/>
      <c r="I200" s="272"/>
      <c r="J200" s="272"/>
      <c r="K200" s="35"/>
      <c r="L200" s="35"/>
      <c r="M200" s="35"/>
      <c r="N200" s="46"/>
      <c r="O200" s="358"/>
      <c r="P200" s="358"/>
      <c r="Q200" s="358"/>
      <c r="R200" s="358"/>
      <c r="S200" s="358"/>
      <c r="T200" s="265"/>
    </row>
    <row r="201" spans="2:20" ht="12.75" customHeight="1">
      <c r="B201" s="46"/>
      <c r="C201" s="46"/>
      <c r="D201" s="45"/>
      <c r="E201" s="45"/>
      <c r="F201" s="579"/>
      <c r="G201" s="579"/>
      <c r="H201" s="272"/>
      <c r="I201" s="35"/>
      <c r="J201" s="35"/>
      <c r="K201" s="272"/>
      <c r="L201" s="272"/>
      <c r="M201" s="272"/>
      <c r="N201" s="46"/>
      <c r="O201" s="358"/>
      <c r="P201" s="358"/>
      <c r="Q201" s="358"/>
      <c r="R201" s="358"/>
      <c r="S201" s="358"/>
      <c r="T201" s="265"/>
    </row>
    <row r="202" spans="2:20" ht="12.75" customHeight="1">
      <c r="B202" s="46"/>
      <c r="C202" s="46"/>
      <c r="D202" s="46"/>
      <c r="E202" s="46"/>
      <c r="F202" s="579"/>
      <c r="G202" s="579"/>
      <c r="H202" s="35"/>
      <c r="I202" s="35"/>
      <c r="J202" s="35"/>
      <c r="K202" s="35"/>
      <c r="L202" s="271"/>
      <c r="M202" s="271"/>
      <c r="N202" s="354"/>
      <c r="O202" s="358"/>
      <c r="P202" s="358"/>
      <c r="Q202" s="358"/>
      <c r="R202" s="358"/>
      <c r="S202" s="358"/>
      <c r="T202" s="265"/>
    </row>
    <row r="203" spans="2:20" ht="12.75" customHeight="1">
      <c r="B203" s="46"/>
      <c r="C203" s="46"/>
      <c r="D203" s="46"/>
      <c r="E203" s="46"/>
      <c r="F203" s="579"/>
      <c r="G203" s="579"/>
      <c r="H203" s="35"/>
      <c r="I203" s="35"/>
      <c r="J203" s="35"/>
      <c r="K203" s="35"/>
      <c r="L203" s="271"/>
      <c r="M203" s="271"/>
      <c r="N203" s="354"/>
      <c r="O203" s="358"/>
      <c r="P203" s="358"/>
      <c r="Q203" s="358"/>
      <c r="R203" s="358"/>
      <c r="S203" s="358"/>
      <c r="T203" s="265"/>
    </row>
    <row r="204" spans="2:20" ht="12.75" customHeight="1">
      <c r="B204" s="46"/>
      <c r="C204" s="46"/>
      <c r="D204" s="45"/>
      <c r="E204" s="45"/>
      <c r="F204" s="94"/>
      <c r="G204" s="94"/>
      <c r="H204" s="35"/>
      <c r="I204" s="35"/>
      <c r="J204" s="35"/>
      <c r="K204" s="35"/>
      <c r="L204" s="35"/>
      <c r="M204" s="35"/>
      <c r="N204" s="46"/>
      <c r="O204" s="350"/>
      <c r="P204" s="350"/>
      <c r="Q204" s="350"/>
      <c r="R204" s="350"/>
      <c r="S204" s="350"/>
      <c r="T204" s="95"/>
    </row>
    <row r="205" spans="2:20" ht="12.75" customHeight="1">
      <c r="B205" s="46"/>
      <c r="C205" s="46"/>
      <c r="D205" s="45"/>
      <c r="E205" s="45"/>
      <c r="F205" s="94"/>
      <c r="G205" s="94"/>
      <c r="H205" s="35"/>
      <c r="I205" s="35"/>
      <c r="J205" s="35"/>
      <c r="K205" s="35"/>
      <c r="L205" s="35"/>
      <c r="M205" s="35"/>
      <c r="N205" s="46"/>
      <c r="O205" s="350"/>
      <c r="P205" s="350"/>
      <c r="Q205" s="350"/>
      <c r="R205" s="350"/>
      <c r="S205" s="350"/>
      <c r="T205" s="95"/>
    </row>
    <row r="206" spans="2:20" ht="12.75" customHeight="1">
      <c r="B206" s="46"/>
      <c r="C206" s="46"/>
      <c r="D206" s="45"/>
      <c r="E206" s="45"/>
      <c r="F206" s="94"/>
      <c r="G206" s="94"/>
      <c r="H206" s="35"/>
      <c r="I206" s="35"/>
      <c r="J206" s="35"/>
      <c r="K206" s="35"/>
      <c r="L206" s="35"/>
      <c r="M206" s="35"/>
      <c r="N206" s="46"/>
      <c r="O206" s="350"/>
      <c r="P206" s="350"/>
      <c r="Q206" s="350"/>
      <c r="R206" s="350"/>
      <c r="S206" s="350"/>
      <c r="T206" s="95"/>
    </row>
    <row r="207" spans="2:20" ht="12.75" customHeight="1">
      <c r="B207" s="46"/>
      <c r="C207" s="46"/>
      <c r="D207" s="45"/>
      <c r="E207" s="45"/>
      <c r="F207" s="94"/>
      <c r="G207" s="94"/>
      <c r="H207" s="35"/>
      <c r="I207" s="35"/>
      <c r="J207" s="35"/>
      <c r="K207" s="35"/>
      <c r="L207" s="35"/>
      <c r="M207" s="35"/>
      <c r="N207" s="46"/>
      <c r="O207" s="350"/>
      <c r="P207" s="350"/>
      <c r="Q207" s="350"/>
      <c r="R207" s="350"/>
      <c r="S207" s="350"/>
      <c r="T207" s="95"/>
    </row>
    <row r="208" spans="2:20" ht="12.75" customHeight="1">
      <c r="B208" s="46"/>
      <c r="C208" s="46"/>
      <c r="D208" s="45"/>
      <c r="E208" s="45"/>
      <c r="F208" s="94"/>
      <c r="G208" s="94"/>
      <c r="H208" s="35"/>
      <c r="I208" s="35"/>
      <c r="J208" s="35"/>
      <c r="K208" s="35"/>
      <c r="L208" s="35"/>
      <c r="M208" s="35"/>
      <c r="N208" s="46"/>
      <c r="O208" s="350"/>
      <c r="P208" s="350"/>
      <c r="Q208" s="350"/>
      <c r="R208" s="350"/>
      <c r="S208" s="350"/>
      <c r="T208" s="95"/>
    </row>
    <row r="209" spans="2:20" ht="12.75" customHeight="1">
      <c r="B209" s="46"/>
      <c r="C209" s="46"/>
      <c r="D209" s="45"/>
      <c r="E209" s="46"/>
      <c r="F209" s="579"/>
      <c r="G209" s="579"/>
      <c r="H209" s="35"/>
      <c r="I209" s="35"/>
      <c r="J209" s="35"/>
      <c r="K209" s="35"/>
      <c r="L209" s="271"/>
      <c r="M209" s="271"/>
      <c r="N209" s="354"/>
      <c r="O209" s="350"/>
      <c r="P209" s="350"/>
      <c r="Q209" s="350"/>
      <c r="R209" s="350"/>
      <c r="S209" s="350"/>
      <c r="T209" s="95"/>
    </row>
    <row r="210" spans="2:20" ht="12.75" customHeight="1">
      <c r="B210" s="46"/>
      <c r="C210" s="46"/>
      <c r="D210" s="45"/>
      <c r="E210" s="46"/>
      <c r="F210" s="579"/>
      <c r="G210" s="579"/>
      <c r="H210" s="35"/>
      <c r="I210" s="35"/>
      <c r="J210" s="35"/>
      <c r="K210" s="35"/>
      <c r="L210" s="271"/>
      <c r="M210" s="271"/>
      <c r="N210" s="329"/>
      <c r="O210" s="350"/>
      <c r="P210" s="350"/>
      <c r="Q210" s="350"/>
      <c r="R210" s="350"/>
      <c r="S210" s="350"/>
      <c r="T210" s="95"/>
    </row>
    <row r="211" spans="2:20" ht="12.75" customHeight="1">
      <c r="B211" s="46"/>
      <c r="C211" s="46"/>
      <c r="D211" s="45"/>
      <c r="E211" s="46"/>
      <c r="F211" s="94"/>
      <c r="G211" s="94"/>
      <c r="H211" s="35"/>
      <c r="I211" s="35"/>
      <c r="J211" s="35"/>
      <c r="K211" s="35"/>
      <c r="L211" s="271"/>
      <c r="M211" s="271"/>
      <c r="N211" s="46"/>
      <c r="O211" s="350"/>
      <c r="P211" s="350"/>
      <c r="Q211" s="350"/>
      <c r="R211" s="350"/>
      <c r="S211" s="350"/>
      <c r="T211" s="95"/>
    </row>
    <row r="212" spans="2:20" ht="12.75" customHeight="1">
      <c r="B212" s="46"/>
      <c r="C212" s="46"/>
      <c r="D212" s="45"/>
      <c r="E212" s="46"/>
      <c r="F212" s="94"/>
      <c r="G212" s="94"/>
      <c r="H212" s="35"/>
      <c r="I212" s="35"/>
      <c r="J212" s="35"/>
      <c r="K212" s="35"/>
      <c r="L212" s="271"/>
      <c r="M212" s="271"/>
      <c r="N212" s="46"/>
      <c r="O212" s="350"/>
      <c r="P212" s="350"/>
      <c r="Q212" s="350"/>
      <c r="R212" s="350"/>
      <c r="S212" s="350"/>
      <c r="T212" s="95"/>
    </row>
    <row r="213" spans="2:20" ht="12.75" customHeight="1">
      <c r="B213" s="46"/>
      <c r="C213" s="46"/>
      <c r="D213" s="45"/>
      <c r="E213" s="46"/>
      <c r="F213" s="579"/>
      <c r="G213" s="579"/>
      <c r="H213" s="35"/>
      <c r="I213" s="35"/>
      <c r="J213" s="35"/>
      <c r="K213" s="35"/>
      <c r="L213" s="271"/>
      <c r="M213" s="271"/>
      <c r="N213" s="329"/>
      <c r="O213" s="350"/>
      <c r="P213" s="350"/>
      <c r="Q213" s="350"/>
      <c r="R213" s="350"/>
      <c r="S213" s="350"/>
      <c r="T213" s="95"/>
    </row>
    <row r="214" spans="2:20" ht="12.75" customHeight="1">
      <c r="B214" s="46"/>
      <c r="C214" s="46"/>
      <c r="D214" s="45"/>
      <c r="E214" s="45"/>
      <c r="F214" s="94"/>
      <c r="G214" s="94"/>
      <c r="H214" s="35"/>
      <c r="I214" s="35"/>
      <c r="J214" s="35"/>
      <c r="K214" s="35"/>
      <c r="L214" s="271"/>
      <c r="M214" s="271"/>
      <c r="N214" s="46"/>
      <c r="O214" s="350"/>
      <c r="P214" s="350"/>
      <c r="Q214" s="350"/>
      <c r="R214" s="350"/>
      <c r="S214" s="350"/>
      <c r="T214" s="95"/>
    </row>
    <row r="215" spans="2:20" ht="12.75" customHeight="1">
      <c r="B215" s="46"/>
      <c r="C215" s="46"/>
      <c r="D215" s="45"/>
      <c r="E215" s="45"/>
      <c r="F215" s="94"/>
      <c r="G215" s="94"/>
      <c r="H215" s="35"/>
      <c r="I215" s="273"/>
      <c r="J215" s="273"/>
      <c r="K215" s="35"/>
      <c r="L215" s="271"/>
      <c r="M215" s="271"/>
      <c r="N215" s="46"/>
      <c r="O215" s="350"/>
      <c r="P215" s="350"/>
      <c r="Q215" s="350"/>
      <c r="R215" s="350"/>
      <c r="S215" s="350"/>
      <c r="T215" s="95"/>
    </row>
    <row r="216" spans="2:20" ht="12.75" customHeight="1">
      <c r="B216" s="46"/>
      <c r="C216" s="46"/>
      <c r="D216" s="45"/>
      <c r="E216" s="45"/>
      <c r="F216" s="579"/>
      <c r="G216" s="579"/>
      <c r="H216" s="273"/>
      <c r="I216" s="35"/>
      <c r="J216" s="35"/>
      <c r="K216" s="35"/>
      <c r="L216" s="35"/>
      <c r="M216" s="35"/>
      <c r="N216" s="45"/>
      <c r="O216" s="353"/>
      <c r="P216" s="353"/>
      <c r="Q216" s="353"/>
      <c r="R216" s="353"/>
      <c r="S216" s="353"/>
      <c r="T216" s="263"/>
    </row>
    <row r="217" spans="2:20" ht="12.75" customHeight="1">
      <c r="B217" s="46"/>
      <c r="C217" s="46"/>
      <c r="D217" s="45"/>
      <c r="E217" s="45"/>
      <c r="F217" s="579"/>
      <c r="G217" s="579"/>
      <c r="H217" s="35"/>
      <c r="I217" s="269"/>
      <c r="J217" s="269"/>
      <c r="K217" s="269"/>
      <c r="L217" s="35"/>
      <c r="M217" s="35"/>
      <c r="N217" s="46"/>
      <c r="O217" s="350"/>
      <c r="P217" s="350"/>
      <c r="Q217" s="350"/>
      <c r="R217" s="350"/>
      <c r="S217" s="350"/>
      <c r="T217" s="95"/>
    </row>
    <row r="218" spans="2:20" ht="13.5" customHeight="1">
      <c r="B218" s="46"/>
      <c r="C218" s="46"/>
      <c r="D218" s="45"/>
      <c r="E218" s="45"/>
      <c r="F218" s="579"/>
      <c r="G218" s="579"/>
      <c r="H218" s="35"/>
      <c r="I218" s="269"/>
      <c r="J218" s="269"/>
      <c r="K218" s="269"/>
      <c r="L218" s="269"/>
      <c r="M218" s="269"/>
      <c r="N218" s="46"/>
      <c r="O218" s="349"/>
      <c r="P218" s="349"/>
      <c r="Q218" s="349"/>
      <c r="R218" s="349"/>
      <c r="S218" s="349"/>
      <c r="T218" s="263"/>
    </row>
    <row r="219" spans="2:20" ht="12.75" customHeight="1">
      <c r="B219" s="46"/>
      <c r="C219" s="46"/>
      <c r="D219" s="45"/>
      <c r="E219" s="45"/>
      <c r="F219" s="579"/>
      <c r="G219" s="579"/>
      <c r="H219" s="273"/>
      <c r="I219" s="269"/>
      <c r="J219" s="269"/>
      <c r="K219" s="269"/>
      <c r="L219" s="269"/>
      <c r="M219" s="269"/>
      <c r="N219" s="46"/>
      <c r="O219" s="350"/>
      <c r="P219" s="350"/>
      <c r="Q219" s="350"/>
      <c r="R219" s="350"/>
      <c r="S219" s="350"/>
      <c r="T219" s="95"/>
    </row>
    <row r="220" spans="2:20" ht="12.75" customHeight="1">
      <c r="B220" s="48"/>
      <c r="C220" s="48"/>
      <c r="D220" s="47"/>
      <c r="E220" s="47"/>
      <c r="F220" s="583"/>
      <c r="G220" s="583"/>
      <c r="H220" s="35"/>
      <c r="I220" s="273"/>
      <c r="J220" s="273"/>
      <c r="K220" s="35"/>
      <c r="L220" s="35"/>
      <c r="M220" s="35"/>
      <c r="N220" s="45"/>
      <c r="O220" s="349"/>
      <c r="P220" s="349"/>
      <c r="Q220" s="349"/>
      <c r="R220" s="349"/>
      <c r="S220" s="349"/>
      <c r="T220" s="263"/>
    </row>
    <row r="221" spans="2:20" ht="12.75" customHeight="1">
      <c r="B221" s="48"/>
      <c r="C221" s="48"/>
      <c r="D221" s="47"/>
      <c r="E221" s="47"/>
      <c r="F221" s="583"/>
      <c r="G221" s="583"/>
      <c r="H221" s="35"/>
      <c r="I221" s="35"/>
      <c r="J221" s="35"/>
      <c r="K221" s="273"/>
      <c r="L221" s="273"/>
      <c r="M221" s="273"/>
      <c r="N221" s="48"/>
      <c r="O221" s="358"/>
      <c r="P221" s="358"/>
      <c r="Q221" s="358"/>
      <c r="R221" s="358"/>
      <c r="S221" s="358"/>
      <c r="T221" s="265"/>
    </row>
    <row r="222" spans="2:20" ht="12.75" customHeight="1">
      <c r="B222" s="11"/>
      <c r="C222" s="11"/>
      <c r="D222" s="11"/>
      <c r="E222" s="356"/>
      <c r="F222" s="576"/>
      <c r="G222" s="576"/>
      <c r="H222" s="268"/>
      <c r="I222" s="268"/>
      <c r="J222" s="268"/>
      <c r="K222" s="268"/>
      <c r="L222" s="268"/>
      <c r="M222" s="268"/>
      <c r="N222" s="356"/>
      <c r="O222" s="356"/>
      <c r="P222" s="356"/>
      <c r="Q222" s="356"/>
      <c r="R222" s="356"/>
      <c r="S222" s="356"/>
      <c r="T222" s="268"/>
    </row>
    <row r="223" spans="2:20" ht="12.75" customHeight="1">
      <c r="B223" s="11"/>
      <c r="C223" s="11"/>
      <c r="D223" s="42"/>
      <c r="E223" s="347"/>
      <c r="F223" s="584"/>
      <c r="G223" s="584"/>
      <c r="H223" s="268"/>
      <c r="I223" s="268"/>
      <c r="J223" s="268"/>
      <c r="K223" s="269"/>
      <c r="L223" s="269"/>
      <c r="M223" s="269"/>
      <c r="N223" s="347"/>
      <c r="O223" s="356"/>
      <c r="P223" s="356"/>
      <c r="Q223" s="356"/>
      <c r="R223" s="356"/>
      <c r="S223" s="356"/>
      <c r="T223" s="268"/>
    </row>
    <row r="224" spans="2:20" ht="12.75" customHeight="1">
      <c r="B224" s="11"/>
      <c r="C224" s="11"/>
      <c r="D224" s="42"/>
      <c r="E224" s="347"/>
      <c r="F224" s="584"/>
      <c r="G224" s="584"/>
      <c r="H224" s="268"/>
      <c r="I224" s="268"/>
      <c r="J224" s="268"/>
      <c r="K224" s="268"/>
      <c r="L224" s="269"/>
      <c r="M224" s="269"/>
      <c r="N224" s="347"/>
      <c r="O224" s="347"/>
      <c r="P224" s="347"/>
      <c r="Q224" s="347"/>
      <c r="R224" s="347"/>
      <c r="S224" s="347"/>
      <c r="T224" s="269"/>
    </row>
    <row r="225" spans="2:20" ht="12.75" customHeight="1">
      <c r="B225" s="11"/>
      <c r="C225" s="11"/>
      <c r="D225" s="42"/>
      <c r="E225" s="347"/>
      <c r="F225" s="584"/>
      <c r="G225" s="584"/>
      <c r="H225" s="268"/>
      <c r="I225" s="268"/>
      <c r="J225" s="268"/>
      <c r="K225" s="269"/>
      <c r="L225" s="269"/>
      <c r="M225" s="269"/>
      <c r="N225" s="347"/>
      <c r="O225" s="356"/>
      <c r="P225" s="356"/>
      <c r="Q225" s="356"/>
      <c r="R225" s="356"/>
      <c r="S225" s="356"/>
      <c r="T225" s="268"/>
    </row>
    <row r="226" spans="2:20" ht="12.75" customHeight="1">
      <c r="B226" s="11"/>
      <c r="C226" s="11"/>
      <c r="D226" s="42"/>
      <c r="E226" s="347"/>
      <c r="F226" s="584"/>
      <c r="G226" s="584"/>
      <c r="H226" s="268"/>
      <c r="I226" s="268"/>
      <c r="J226" s="268"/>
      <c r="K226" s="268"/>
      <c r="L226" s="269"/>
      <c r="M226" s="269"/>
      <c r="N226" s="347"/>
      <c r="O226" s="356"/>
      <c r="P226" s="356"/>
      <c r="Q226" s="356"/>
      <c r="R226" s="356"/>
      <c r="S226" s="356"/>
      <c r="T226" s="268"/>
    </row>
    <row r="227" spans="2:20" ht="12.75" customHeight="1">
      <c r="B227" s="11"/>
      <c r="C227" s="11"/>
      <c r="D227" s="42"/>
      <c r="E227" s="347"/>
      <c r="F227" s="584"/>
      <c r="G227" s="584"/>
      <c r="H227" s="268"/>
      <c r="I227" s="268"/>
      <c r="J227" s="268"/>
      <c r="K227" s="268"/>
      <c r="L227" s="268"/>
      <c r="M227" s="268"/>
      <c r="N227" s="347"/>
      <c r="O227" s="347"/>
      <c r="P227" s="347"/>
      <c r="Q227" s="347"/>
      <c r="R227" s="347"/>
      <c r="S227" s="347"/>
      <c r="T227" s="269"/>
    </row>
    <row r="228" spans="2:20" ht="12.75" customHeight="1">
      <c r="B228" s="11"/>
      <c r="C228" s="11"/>
      <c r="D228" s="42"/>
      <c r="E228" s="347"/>
      <c r="F228" s="584"/>
      <c r="G228" s="584"/>
      <c r="H228" s="268"/>
      <c r="I228" s="268"/>
      <c r="J228" s="268"/>
      <c r="K228" s="268"/>
      <c r="L228" s="269"/>
      <c r="M228" s="269"/>
      <c r="N228" s="347"/>
      <c r="O228" s="347"/>
      <c r="P228" s="347"/>
      <c r="Q228" s="347"/>
      <c r="R228" s="347"/>
      <c r="S228" s="347"/>
      <c r="T228" s="269"/>
    </row>
    <row r="229" spans="2:20" ht="12.75" customHeight="1">
      <c r="B229" s="11"/>
      <c r="C229" s="11"/>
      <c r="D229" s="42"/>
      <c r="E229" s="347"/>
      <c r="F229" s="584"/>
      <c r="G229" s="584"/>
      <c r="H229" s="268"/>
      <c r="I229" s="268"/>
      <c r="J229" s="268"/>
      <c r="K229" s="269"/>
      <c r="L229" s="269"/>
      <c r="M229" s="269"/>
      <c r="N229" s="347"/>
      <c r="O229" s="347"/>
      <c r="P229" s="347"/>
      <c r="Q229" s="347"/>
      <c r="R229" s="347"/>
      <c r="S229" s="347"/>
      <c r="T229" s="269"/>
    </row>
    <row r="230" spans="2:20" ht="12.75" customHeight="1">
      <c r="B230" s="11"/>
      <c r="C230" s="11"/>
      <c r="D230" s="42"/>
      <c r="E230" s="347"/>
      <c r="F230" s="584"/>
      <c r="G230" s="584"/>
      <c r="H230" s="268"/>
      <c r="I230" s="268"/>
      <c r="J230" s="268"/>
      <c r="K230" s="268"/>
      <c r="L230" s="269"/>
      <c r="M230" s="269"/>
      <c r="N230" s="347"/>
      <c r="O230" s="347"/>
      <c r="P230" s="347"/>
      <c r="Q230" s="347"/>
      <c r="R230" s="347"/>
      <c r="S230" s="347"/>
      <c r="T230" s="269"/>
    </row>
    <row r="231" spans="2:20" ht="12.75" customHeight="1">
      <c r="B231" s="11"/>
      <c r="C231" s="11"/>
      <c r="D231" s="11"/>
      <c r="E231" s="356"/>
      <c r="F231" s="576"/>
      <c r="G231" s="576"/>
      <c r="H231" s="268"/>
      <c r="I231" s="268"/>
      <c r="J231" s="268"/>
      <c r="K231" s="268"/>
      <c r="L231" s="269"/>
      <c r="M231" s="269"/>
      <c r="N231" s="356"/>
      <c r="O231" s="356"/>
      <c r="P231" s="356"/>
      <c r="Q231" s="356"/>
      <c r="R231" s="356"/>
      <c r="S231" s="356"/>
      <c r="T231" s="268"/>
    </row>
    <row r="232" spans="2:20" ht="13.5" customHeight="1">
      <c r="B232" s="11"/>
      <c r="C232" s="11"/>
      <c r="D232" s="11"/>
      <c r="E232" s="356"/>
      <c r="F232" s="576"/>
      <c r="G232" s="576"/>
      <c r="H232" s="35"/>
      <c r="I232" s="274"/>
      <c r="J232" s="274"/>
      <c r="K232" s="274"/>
      <c r="L232" s="274"/>
      <c r="M232" s="274"/>
      <c r="N232" s="363"/>
      <c r="O232" s="364"/>
      <c r="P232" s="364"/>
      <c r="Q232" s="364"/>
      <c r="R232" s="364"/>
      <c r="S232" s="364"/>
      <c r="T232" s="35"/>
    </row>
    <row r="233" spans="2:20" ht="12.75" customHeight="1">
      <c r="B233" s="11"/>
      <c r="C233" s="11"/>
      <c r="D233" s="11"/>
      <c r="E233" s="356"/>
      <c r="F233" s="576"/>
      <c r="G233" s="576"/>
      <c r="H233" s="35"/>
      <c r="I233" s="274"/>
      <c r="J233" s="274"/>
      <c r="K233" s="274"/>
      <c r="L233" s="274"/>
      <c r="M233" s="274"/>
      <c r="N233" s="363"/>
      <c r="O233" s="364"/>
      <c r="P233" s="364"/>
      <c r="Q233" s="364"/>
      <c r="R233" s="364"/>
      <c r="S233" s="364"/>
      <c r="T233" s="35"/>
    </row>
    <row r="234" spans="2:20" ht="12.75" customHeight="1">
      <c r="B234" s="11"/>
      <c r="C234" s="11"/>
      <c r="D234" s="11"/>
      <c r="E234" s="356"/>
      <c r="F234" s="576"/>
      <c r="G234" s="576"/>
      <c r="H234" s="268"/>
      <c r="I234" s="268"/>
      <c r="J234" s="268"/>
      <c r="K234" s="268"/>
      <c r="L234" s="268"/>
      <c r="M234" s="268"/>
      <c r="N234" s="356"/>
      <c r="O234" s="356"/>
      <c r="P234" s="356"/>
      <c r="Q234" s="356"/>
      <c r="R234" s="356"/>
      <c r="S234" s="356"/>
      <c r="T234" s="268"/>
    </row>
    <row r="235" spans="2:20" ht="12.75" customHeight="1">
      <c r="B235" s="11"/>
      <c r="C235" s="11"/>
      <c r="D235" s="11"/>
      <c r="E235" s="356"/>
      <c r="F235" s="576"/>
      <c r="G235" s="576"/>
      <c r="H235" s="35"/>
      <c r="I235" s="268"/>
      <c r="J235" s="268"/>
      <c r="K235" s="268"/>
      <c r="L235" s="268"/>
      <c r="M235" s="268"/>
      <c r="N235" s="356"/>
      <c r="O235" s="356"/>
      <c r="P235" s="356"/>
      <c r="Q235" s="356"/>
      <c r="R235" s="356"/>
      <c r="S235" s="356"/>
      <c r="T235" s="268"/>
    </row>
    <row r="236" spans="2:20" ht="12.75" customHeight="1">
      <c r="B236" s="11"/>
      <c r="C236" s="11"/>
      <c r="D236" s="11"/>
      <c r="E236" s="356"/>
      <c r="F236" s="576"/>
      <c r="G236" s="576"/>
      <c r="H236" s="268"/>
      <c r="I236" s="268"/>
      <c r="J236" s="268"/>
      <c r="K236" s="268"/>
      <c r="L236" s="268"/>
      <c r="M236" s="268"/>
      <c r="N236" s="356"/>
      <c r="O236" s="365"/>
      <c r="P236" s="365"/>
      <c r="Q236" s="365"/>
      <c r="R236" s="365"/>
      <c r="S236" s="365"/>
      <c r="T236" s="270"/>
    </row>
    <row r="237" spans="2:20" ht="12.75" customHeight="1">
      <c r="B237" s="11"/>
      <c r="C237" s="11"/>
      <c r="D237" s="42"/>
      <c r="E237" s="347"/>
      <c r="F237" s="584"/>
      <c r="G237" s="584"/>
      <c r="H237" s="268"/>
      <c r="I237" s="268"/>
      <c r="J237" s="268"/>
      <c r="K237" s="269"/>
      <c r="L237" s="269"/>
      <c r="M237" s="269"/>
      <c r="N237" s="347"/>
      <c r="O237" s="366"/>
      <c r="P237" s="366"/>
      <c r="Q237" s="366"/>
      <c r="R237" s="366"/>
      <c r="S237" s="366"/>
      <c r="T237" s="123"/>
    </row>
    <row r="238" spans="2:20" ht="12.75" customHeight="1">
      <c r="B238" s="11"/>
      <c r="C238" s="11"/>
      <c r="D238" s="42"/>
      <c r="E238" s="347"/>
      <c r="F238" s="584"/>
      <c r="G238" s="584"/>
      <c r="H238" s="268"/>
      <c r="I238" s="268"/>
      <c r="J238" s="268"/>
      <c r="K238" s="269"/>
      <c r="L238" s="269"/>
      <c r="M238" s="269"/>
      <c r="N238" s="347"/>
      <c r="O238" s="366"/>
      <c r="P238" s="366"/>
      <c r="Q238" s="366"/>
      <c r="R238" s="366"/>
      <c r="S238" s="366"/>
      <c r="T238" s="123"/>
    </row>
    <row r="239" spans="2:20" ht="12.75" customHeight="1">
      <c r="B239" s="11"/>
      <c r="C239" s="11"/>
      <c r="D239" s="42"/>
      <c r="E239" s="347"/>
      <c r="F239" s="584"/>
      <c r="G239" s="584"/>
      <c r="H239" s="268"/>
      <c r="I239" s="268"/>
      <c r="J239" s="268"/>
      <c r="K239" s="269"/>
      <c r="L239" s="269"/>
      <c r="M239" s="269"/>
      <c r="N239" s="347"/>
      <c r="O239" s="366"/>
      <c r="P239" s="366"/>
      <c r="Q239" s="366"/>
      <c r="R239" s="366"/>
      <c r="S239" s="366"/>
      <c r="T239" s="123"/>
    </row>
    <row r="240" spans="2:20" ht="12.75" customHeight="1">
      <c r="B240" s="11"/>
      <c r="C240" s="11"/>
      <c r="D240" s="42"/>
      <c r="E240" s="347"/>
      <c r="F240" s="584"/>
      <c r="G240" s="584"/>
      <c r="H240" s="268"/>
      <c r="I240" s="268"/>
      <c r="J240" s="268"/>
      <c r="K240" s="269"/>
      <c r="L240" s="269"/>
      <c r="M240" s="269"/>
      <c r="N240" s="347"/>
      <c r="O240" s="366"/>
      <c r="P240" s="366"/>
      <c r="Q240" s="366"/>
      <c r="R240" s="366"/>
      <c r="S240" s="366"/>
      <c r="T240" s="123"/>
    </row>
    <row r="241" spans="2:20" ht="12.75" customHeight="1">
      <c r="B241" s="11"/>
      <c r="C241" s="11"/>
      <c r="D241" s="42"/>
      <c r="E241" s="347"/>
      <c r="F241" s="584"/>
      <c r="G241" s="584"/>
      <c r="H241" s="268"/>
      <c r="I241" s="268"/>
      <c r="J241" s="268"/>
      <c r="K241" s="269"/>
      <c r="L241" s="269"/>
      <c r="M241" s="269"/>
      <c r="N241" s="347"/>
      <c r="O241" s="366"/>
      <c r="P241" s="366"/>
      <c r="Q241" s="366"/>
      <c r="R241" s="366"/>
      <c r="S241" s="366"/>
      <c r="T241" s="123"/>
    </row>
    <row r="242" spans="2:20" ht="12.75" customHeight="1">
      <c r="B242" s="11"/>
      <c r="C242" s="11"/>
      <c r="D242" s="42"/>
      <c r="E242" s="347"/>
      <c r="F242" s="584"/>
      <c r="G242" s="584"/>
      <c r="H242" s="268"/>
      <c r="I242" s="268"/>
      <c r="J242" s="268"/>
      <c r="K242" s="269"/>
      <c r="L242" s="269"/>
      <c r="M242" s="269"/>
      <c r="N242" s="347"/>
      <c r="O242" s="366"/>
      <c r="P242" s="366"/>
      <c r="Q242" s="366"/>
      <c r="R242" s="366"/>
      <c r="S242" s="366"/>
      <c r="T242" s="123"/>
    </row>
    <row r="243" spans="2:20" ht="12.75" customHeight="1">
      <c r="B243" s="11"/>
      <c r="C243" s="11"/>
      <c r="D243" s="42"/>
      <c r="E243" s="347"/>
      <c r="F243" s="584"/>
      <c r="G243" s="584"/>
      <c r="H243" s="268"/>
      <c r="I243" s="268"/>
      <c r="J243" s="268"/>
      <c r="K243" s="269"/>
      <c r="L243" s="269"/>
      <c r="M243" s="269"/>
      <c r="N243" s="347"/>
      <c r="O243" s="366"/>
      <c r="P243" s="366"/>
      <c r="Q243" s="366"/>
      <c r="R243" s="366"/>
      <c r="S243" s="366"/>
      <c r="T243" s="123"/>
    </row>
    <row r="244" spans="2:20" ht="12.75" customHeight="1">
      <c r="B244" s="11"/>
      <c r="C244" s="11"/>
      <c r="D244" s="42"/>
      <c r="E244" s="347"/>
      <c r="F244" s="584"/>
      <c r="G244" s="584"/>
      <c r="H244" s="268"/>
      <c r="I244" s="268"/>
      <c r="J244" s="268"/>
      <c r="K244" s="269"/>
      <c r="L244" s="269"/>
      <c r="M244" s="269"/>
      <c r="N244" s="347"/>
      <c r="O244" s="366"/>
      <c r="P244" s="366"/>
      <c r="Q244" s="366"/>
      <c r="R244" s="366"/>
      <c r="S244" s="366"/>
      <c r="T244" s="123"/>
    </row>
    <row r="245" spans="2:20" ht="12.75" customHeight="1">
      <c r="B245" s="11"/>
      <c r="C245" s="11"/>
      <c r="D245" s="42"/>
      <c r="E245" s="347"/>
      <c r="F245" s="584"/>
      <c r="G245" s="584"/>
      <c r="H245" s="268"/>
      <c r="I245" s="268"/>
      <c r="J245" s="268"/>
      <c r="K245" s="269"/>
      <c r="L245" s="269"/>
      <c r="M245" s="269"/>
      <c r="N245" s="347"/>
      <c r="O245" s="367"/>
      <c r="P245" s="367"/>
      <c r="Q245" s="367"/>
      <c r="R245" s="367"/>
      <c r="S245" s="367"/>
      <c r="T245" s="223"/>
    </row>
    <row r="246" spans="2:20" ht="12.75" customHeight="1">
      <c r="B246" s="11"/>
      <c r="C246" s="11"/>
      <c r="D246" s="42"/>
      <c r="E246" s="347"/>
      <c r="F246" s="584"/>
      <c r="G246" s="584"/>
      <c r="H246" s="268"/>
      <c r="I246" s="268"/>
      <c r="J246" s="268"/>
      <c r="K246" s="269"/>
      <c r="L246" s="269"/>
      <c r="M246" s="269"/>
      <c r="N246" s="347"/>
      <c r="O246" s="367"/>
      <c r="P246" s="367"/>
      <c r="Q246" s="367"/>
      <c r="R246" s="367"/>
      <c r="S246" s="367"/>
      <c r="T246" s="223"/>
    </row>
    <row r="247" spans="2:20" ht="13.5" customHeight="1">
      <c r="B247" s="11"/>
      <c r="C247" s="11"/>
      <c r="D247" s="42"/>
      <c r="E247" s="347"/>
      <c r="F247" s="584"/>
      <c r="G247" s="584"/>
      <c r="H247" s="268"/>
      <c r="I247" s="268"/>
      <c r="J247" s="268"/>
      <c r="K247" s="269"/>
      <c r="L247" s="269"/>
      <c r="M247" s="269"/>
      <c r="N247" s="347"/>
      <c r="O247" s="366"/>
      <c r="P247" s="366"/>
      <c r="Q247" s="366"/>
      <c r="R247" s="366"/>
      <c r="S247" s="366"/>
      <c r="T247" s="123"/>
    </row>
    <row r="248" spans="2:20" ht="13.5" customHeight="1">
      <c r="B248" s="11"/>
      <c r="C248" s="11"/>
      <c r="D248" s="42"/>
      <c r="E248" s="347"/>
      <c r="F248" s="584"/>
      <c r="G248" s="584"/>
      <c r="H248" s="268"/>
      <c r="I248" s="268"/>
      <c r="J248" s="268"/>
      <c r="K248" s="269"/>
      <c r="L248" s="269"/>
      <c r="M248" s="269"/>
      <c r="N248" s="347"/>
      <c r="O248" s="366"/>
      <c r="P248" s="366"/>
      <c r="Q248" s="366"/>
      <c r="R248" s="366"/>
      <c r="S248" s="366"/>
      <c r="T248" s="123"/>
    </row>
    <row r="249" spans="2:20" ht="13.5" customHeight="1">
      <c r="B249" s="11"/>
      <c r="C249" s="11"/>
      <c r="D249" s="42"/>
      <c r="E249" s="347"/>
      <c r="F249" s="584"/>
      <c r="G249" s="584"/>
      <c r="H249" s="268"/>
      <c r="I249" s="268"/>
      <c r="J249" s="268"/>
      <c r="K249" s="269"/>
      <c r="L249" s="269"/>
      <c r="M249" s="269"/>
      <c r="N249" s="347"/>
      <c r="O249" s="366"/>
      <c r="P249" s="366"/>
      <c r="Q249" s="366"/>
      <c r="R249" s="366"/>
      <c r="S249" s="366"/>
      <c r="T249" s="123"/>
    </row>
    <row r="250" spans="2:20" ht="13.5" customHeight="1">
      <c r="B250" s="11"/>
      <c r="C250" s="11"/>
      <c r="D250" s="42"/>
      <c r="E250" s="347"/>
      <c r="F250" s="584"/>
      <c r="G250" s="584"/>
      <c r="H250" s="268"/>
      <c r="I250" s="268"/>
      <c r="J250" s="268"/>
      <c r="K250" s="269"/>
      <c r="L250" s="269"/>
      <c r="M250" s="269"/>
      <c r="N250" s="347"/>
      <c r="O250" s="366"/>
      <c r="P250" s="366"/>
      <c r="Q250" s="366"/>
      <c r="R250" s="366"/>
      <c r="S250" s="366"/>
      <c r="T250" s="123"/>
    </row>
    <row r="251" spans="2:20" ht="13.5" customHeight="1">
      <c r="B251" s="11"/>
      <c r="C251" s="11"/>
      <c r="D251" s="42"/>
      <c r="E251" s="347"/>
      <c r="F251" s="584"/>
      <c r="G251" s="584"/>
      <c r="H251" s="268"/>
      <c r="I251" s="268"/>
      <c r="J251" s="268"/>
      <c r="K251" s="269"/>
      <c r="L251" s="269"/>
      <c r="M251" s="269"/>
      <c r="N251" s="347"/>
      <c r="O251" s="366"/>
      <c r="P251" s="366"/>
      <c r="Q251" s="366"/>
      <c r="R251" s="366"/>
      <c r="S251" s="366"/>
      <c r="T251" s="123"/>
    </row>
    <row r="252" spans="2:20" ht="13.5" customHeight="1">
      <c r="B252" s="11"/>
      <c r="C252" s="11"/>
      <c r="D252" s="42"/>
      <c r="E252" s="347"/>
      <c r="F252" s="584"/>
      <c r="G252" s="584"/>
      <c r="H252" s="268"/>
      <c r="I252" s="268"/>
      <c r="J252" s="268"/>
      <c r="K252" s="269"/>
      <c r="L252" s="269"/>
      <c r="M252" s="269"/>
      <c r="N252" s="347"/>
      <c r="O252" s="366"/>
      <c r="P252" s="366"/>
      <c r="Q252" s="366"/>
      <c r="R252" s="366"/>
      <c r="S252" s="366"/>
      <c r="T252" s="123"/>
    </row>
    <row r="253" spans="2:20" ht="13.5" customHeight="1">
      <c r="B253" s="11"/>
      <c r="C253" s="11"/>
      <c r="D253" s="42"/>
      <c r="E253" s="347"/>
      <c r="F253" s="584"/>
      <c r="G253" s="584"/>
      <c r="H253" s="35"/>
      <c r="I253" s="274"/>
      <c r="J253" s="274"/>
      <c r="K253" s="274"/>
      <c r="L253" s="274"/>
      <c r="M253" s="274"/>
      <c r="N253" s="363"/>
      <c r="O253" s="367"/>
      <c r="P253" s="367"/>
      <c r="Q253" s="367"/>
      <c r="R253" s="367"/>
      <c r="S253" s="367"/>
      <c r="T253" s="223"/>
    </row>
  </sheetData>
  <sheetProtection selectLockedCells="1" selectUnlockedCells="1"/>
  <mergeCells count="33">
    <mergeCell ref="N4:P4"/>
    <mergeCell ref="X3:Y3"/>
    <mergeCell ref="S5:S6"/>
    <mergeCell ref="Y5:Y6"/>
    <mergeCell ref="W4:Y4"/>
    <mergeCell ref="Q4:S4"/>
    <mergeCell ref="T4:V4"/>
    <mergeCell ref="E4:G4"/>
    <mergeCell ref="E5:E6"/>
    <mergeCell ref="J5:J6"/>
    <mergeCell ref="H5:H6"/>
    <mergeCell ref="K5:K6"/>
    <mergeCell ref="G5:G6"/>
    <mergeCell ref="H4:J4"/>
    <mergeCell ref="K4:M4"/>
    <mergeCell ref="B5:B7"/>
    <mergeCell ref="Q5:Q6"/>
    <mergeCell ref="R5:R6"/>
    <mergeCell ref="L197:N197"/>
    <mergeCell ref="O5:O6"/>
    <mergeCell ref="L5:L6"/>
    <mergeCell ref="M5:M6"/>
    <mergeCell ref="P5:P6"/>
    <mergeCell ref="F5:F6"/>
    <mergeCell ref="I5:I6"/>
    <mergeCell ref="N1:X1"/>
    <mergeCell ref="X5:X6"/>
    <mergeCell ref="U5:U6"/>
    <mergeCell ref="N5:N6"/>
    <mergeCell ref="T5:T6"/>
    <mergeCell ref="W5:W6"/>
    <mergeCell ref="V5:V6"/>
    <mergeCell ref="B2:Y2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295"/>
  <sheetViews>
    <sheetView view="pageBreakPreview" zoomScaleSheetLayoutView="100" zoomScalePageLayoutView="0" workbookViewId="0" topLeftCell="F1">
      <selection activeCell="J1" sqref="J1:P1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3" width="5.140625" style="0" customWidth="1"/>
    <col min="4" max="4" width="9.28125" style="0" customWidth="1"/>
    <col min="5" max="5" width="19.421875" style="0" customWidth="1"/>
    <col min="6" max="6" width="10.00390625" style="67" customWidth="1"/>
    <col min="7" max="7" width="9.28125" style="67" bestFit="1" customWidth="1"/>
    <col min="8" max="8" width="8.28125" style="67" customWidth="1"/>
    <col min="9" max="9" width="11.7109375" style="67" bestFit="1" customWidth="1"/>
    <col min="10" max="10" width="9.57421875" style="67" customWidth="1"/>
    <col min="11" max="11" width="9.28125" style="67" bestFit="1" customWidth="1"/>
    <col min="12" max="13" width="11.57421875" style="67" bestFit="1" customWidth="1"/>
    <col min="14" max="14" width="11.57421875" style="67" customWidth="1"/>
    <col min="15" max="15" width="11.57421875" style="67" bestFit="1" customWidth="1"/>
    <col min="16" max="16" width="9.28125" style="69" bestFit="1" customWidth="1"/>
  </cols>
  <sheetData>
    <row r="1" spans="6:16" s="105" customFormat="1" ht="12.75" customHeight="1">
      <c r="F1" s="418"/>
      <c r="G1" s="418"/>
      <c r="H1" s="418"/>
      <c r="I1" s="418"/>
      <c r="J1" s="1025" t="s">
        <v>867</v>
      </c>
      <c r="K1" s="1026"/>
      <c r="L1" s="1026"/>
      <c r="M1" s="1026"/>
      <c r="N1" s="1026"/>
      <c r="O1" s="1026"/>
      <c r="P1" s="1026"/>
    </row>
    <row r="2" spans="2:16" s="105" customFormat="1" ht="12.75" customHeight="1">
      <c r="B2" s="1027" t="s">
        <v>656</v>
      </c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</row>
    <row r="3" spans="2:16" s="105" customFormat="1" ht="12.75" customHeight="1"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1032" t="s">
        <v>854</v>
      </c>
      <c r="P3" s="1032"/>
    </row>
    <row r="4" spans="1:16" s="105" customFormat="1" ht="11.25" customHeight="1">
      <c r="A4" s="220"/>
      <c r="B4" s="106"/>
      <c r="C4" s="106"/>
      <c r="D4" s="50"/>
      <c r="E4" s="1030" t="s">
        <v>257</v>
      </c>
      <c r="F4" s="1005" t="s">
        <v>627</v>
      </c>
      <c r="G4" s="1005" t="s">
        <v>628</v>
      </c>
      <c r="H4" s="1005" t="s">
        <v>583</v>
      </c>
      <c r="I4" s="1005" t="s">
        <v>629</v>
      </c>
      <c r="J4" s="1005" t="s">
        <v>630</v>
      </c>
      <c r="K4" s="1005" t="s">
        <v>587</v>
      </c>
      <c r="L4" s="1005" t="s">
        <v>588</v>
      </c>
      <c r="M4" s="1005" t="s">
        <v>631</v>
      </c>
      <c r="N4" s="1005" t="s">
        <v>32</v>
      </c>
      <c r="O4" s="1005" t="s">
        <v>586</v>
      </c>
      <c r="P4" s="1028" t="s">
        <v>255</v>
      </c>
    </row>
    <row r="5" spans="1:16" s="105" customFormat="1" ht="27.75" customHeight="1">
      <c r="A5" s="221"/>
      <c r="B5" s="107"/>
      <c r="C5" s="107"/>
      <c r="D5" s="51"/>
      <c r="E5" s="1031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29"/>
    </row>
    <row r="6" spans="1:16" s="371" customFormat="1" ht="16.5" customHeight="1">
      <c r="A6" s="371" t="s">
        <v>266</v>
      </c>
      <c r="B6" s="364" t="s">
        <v>359</v>
      </c>
      <c r="C6" s="364"/>
      <c r="D6" s="372"/>
      <c r="E6" s="377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363"/>
    </row>
    <row r="7" spans="1:16" s="371" customFormat="1" ht="12.75">
      <c r="A7" s="371" t="s">
        <v>269</v>
      </c>
      <c r="B7" s="372"/>
      <c r="C7" s="364" t="s">
        <v>316</v>
      </c>
      <c r="D7" s="364"/>
      <c r="E7" s="423"/>
      <c r="F7" s="424"/>
      <c r="G7" s="424"/>
      <c r="H7" s="424"/>
      <c r="I7" s="424"/>
      <c r="J7" s="378"/>
      <c r="K7" s="424"/>
      <c r="L7" s="424"/>
      <c r="M7" s="424"/>
      <c r="N7" s="424"/>
      <c r="O7" s="424"/>
      <c r="P7" s="408"/>
    </row>
    <row r="8" spans="1:16" s="371" customFormat="1" ht="12.75">
      <c r="A8" s="371" t="s">
        <v>270</v>
      </c>
      <c r="B8" s="372"/>
      <c r="C8" s="364"/>
      <c r="D8" s="374" t="s">
        <v>317</v>
      </c>
      <c r="E8" s="423"/>
      <c r="F8" s="378"/>
      <c r="G8" s="378"/>
      <c r="H8" s="378">
        <v>10417</v>
      </c>
      <c r="I8" s="424"/>
      <c r="J8" s="378"/>
      <c r="K8" s="424"/>
      <c r="L8" s="424"/>
      <c r="M8" s="424"/>
      <c r="N8" s="424"/>
      <c r="O8" s="424"/>
      <c r="P8" s="390">
        <f>SUM(F8:O8)</f>
        <v>10417</v>
      </c>
    </row>
    <row r="9" spans="1:16" s="371" customFormat="1" ht="12.75">
      <c r="A9" s="371" t="s">
        <v>271</v>
      </c>
      <c r="B9" s="372"/>
      <c r="C9" s="372"/>
      <c r="D9" s="374" t="s">
        <v>422</v>
      </c>
      <c r="E9" s="374"/>
      <c r="F9" s="425"/>
      <c r="G9" s="425"/>
      <c r="H9" s="425">
        <v>10417</v>
      </c>
      <c r="I9" s="425"/>
      <c r="J9" s="379"/>
      <c r="K9" s="425"/>
      <c r="L9" s="425"/>
      <c r="M9" s="425"/>
      <c r="N9" s="425"/>
      <c r="O9" s="425"/>
      <c r="P9" s="408">
        <f>SUM(F9:O9)</f>
        <v>10417</v>
      </c>
    </row>
    <row r="10" spans="1:16" s="371" customFormat="1" ht="12.75">
      <c r="A10" s="371" t="s">
        <v>272</v>
      </c>
      <c r="B10" s="372"/>
      <c r="C10" s="372"/>
      <c r="D10" s="374" t="s">
        <v>429</v>
      </c>
      <c r="E10" s="374"/>
      <c r="F10" s="425"/>
      <c r="G10" s="425"/>
      <c r="H10" s="425">
        <v>9790</v>
      </c>
      <c r="I10" s="425"/>
      <c r="J10" s="379"/>
      <c r="K10" s="425"/>
      <c r="L10" s="425"/>
      <c r="M10" s="425"/>
      <c r="N10" s="425"/>
      <c r="O10" s="425"/>
      <c r="P10" s="408">
        <f>SUM(F10:O10)</f>
        <v>9790</v>
      </c>
    </row>
    <row r="11" spans="1:16" s="371" customFormat="1" ht="12.75">
      <c r="A11" s="371" t="s">
        <v>273</v>
      </c>
      <c r="B11" s="372"/>
      <c r="C11" s="372"/>
      <c r="D11" s="380" t="s">
        <v>430</v>
      </c>
      <c r="E11" s="380"/>
      <c r="F11" s="426"/>
      <c r="G11" s="426"/>
      <c r="H11" s="492">
        <f>H10/H9</f>
        <v>0.9398099260823654</v>
      </c>
      <c r="I11" s="492"/>
      <c r="J11" s="496"/>
      <c r="K11" s="492"/>
      <c r="L11" s="492"/>
      <c r="M11" s="492"/>
      <c r="N11" s="492"/>
      <c r="O11" s="492"/>
      <c r="P11" s="493">
        <f>P10/P9</f>
        <v>0.9398099260823654</v>
      </c>
    </row>
    <row r="12" spans="1:16" s="371" customFormat="1" ht="12.75">
      <c r="A12" s="371" t="s">
        <v>274</v>
      </c>
      <c r="B12" s="372"/>
      <c r="C12" s="372"/>
      <c r="D12" s="374" t="s">
        <v>389</v>
      </c>
      <c r="E12" s="374"/>
      <c r="F12" s="425"/>
      <c r="G12" s="425"/>
      <c r="H12" s="425"/>
      <c r="I12" s="425"/>
      <c r="J12" s="378">
        <v>500</v>
      </c>
      <c r="K12" s="425"/>
      <c r="L12" s="425"/>
      <c r="M12" s="425"/>
      <c r="N12" s="425"/>
      <c r="O12" s="425"/>
      <c r="P12" s="390">
        <v>500</v>
      </c>
    </row>
    <row r="13" spans="1:16" s="371" customFormat="1" ht="12.75">
      <c r="A13" s="371" t="s">
        <v>275</v>
      </c>
      <c r="B13" s="372"/>
      <c r="C13" s="372"/>
      <c r="D13" s="374" t="s">
        <v>422</v>
      </c>
      <c r="E13" s="374"/>
      <c r="F13" s="425"/>
      <c r="G13" s="425"/>
      <c r="H13" s="425"/>
      <c r="I13" s="425"/>
      <c r="J13" s="425">
        <v>500</v>
      </c>
      <c r="K13" s="425"/>
      <c r="L13" s="425"/>
      <c r="M13" s="425"/>
      <c r="N13" s="425"/>
      <c r="O13" s="425"/>
      <c r="P13" s="408">
        <f>SUM(F13:O13)</f>
        <v>500</v>
      </c>
    </row>
    <row r="14" spans="1:16" s="371" customFormat="1" ht="12.75">
      <c r="A14" s="371" t="s">
        <v>276</v>
      </c>
      <c r="B14" s="372"/>
      <c r="C14" s="372"/>
      <c r="D14" s="374" t="s">
        <v>429</v>
      </c>
      <c r="E14" s="374"/>
      <c r="F14" s="425"/>
      <c r="G14" s="425"/>
      <c r="H14" s="425"/>
      <c r="I14" s="425"/>
      <c r="J14" s="425">
        <v>500</v>
      </c>
      <c r="K14" s="425"/>
      <c r="L14" s="425"/>
      <c r="M14" s="425"/>
      <c r="N14" s="425"/>
      <c r="O14" s="425"/>
      <c r="P14" s="408">
        <f>SUM(F14:O14)</f>
        <v>500</v>
      </c>
    </row>
    <row r="15" spans="1:16" s="371" customFormat="1" ht="12.75">
      <c r="A15" s="371" t="s">
        <v>277</v>
      </c>
      <c r="B15" s="372"/>
      <c r="C15" s="372"/>
      <c r="D15" s="380" t="s">
        <v>430</v>
      </c>
      <c r="E15" s="374"/>
      <c r="F15" s="425"/>
      <c r="G15" s="425"/>
      <c r="H15" s="425"/>
      <c r="I15" s="425"/>
      <c r="J15" s="494">
        <f>J14/J13</f>
        <v>1</v>
      </c>
      <c r="K15" s="494"/>
      <c r="L15" s="494"/>
      <c r="M15" s="494"/>
      <c r="N15" s="494"/>
      <c r="O15" s="494"/>
      <c r="P15" s="495">
        <f>P14/P13</f>
        <v>1</v>
      </c>
    </row>
    <row r="16" spans="1:17" s="371" customFormat="1" ht="12.75">
      <c r="A16" s="371" t="s">
        <v>321</v>
      </c>
      <c r="B16" s="372"/>
      <c r="C16" s="372"/>
      <c r="D16" s="374" t="s">
        <v>385</v>
      </c>
      <c r="E16" s="429"/>
      <c r="F16" s="430">
        <v>150</v>
      </c>
      <c r="G16" s="430">
        <v>41</v>
      </c>
      <c r="H16" s="431">
        <v>20311</v>
      </c>
      <c r="I16" s="431">
        <f>SUM(I20,I23,I29,I32,I35)</f>
        <v>0</v>
      </c>
      <c r="J16" s="431">
        <v>34490</v>
      </c>
      <c r="K16" s="431">
        <v>107</v>
      </c>
      <c r="L16" s="431">
        <v>381</v>
      </c>
      <c r="M16" s="431">
        <f aca="true" t="shared" si="0" ref="M16:O18">SUM(M20,M23,M29,M32,M35)</f>
        <v>0</v>
      </c>
      <c r="N16" s="431">
        <f t="shared" si="0"/>
        <v>0</v>
      </c>
      <c r="O16" s="431">
        <f t="shared" si="0"/>
        <v>0</v>
      </c>
      <c r="P16" s="432">
        <f>SUM(F16:O16)</f>
        <v>55480</v>
      </c>
      <c r="Q16" s="619"/>
    </row>
    <row r="17" spans="1:17" s="371" customFormat="1" ht="12.75">
      <c r="A17" s="371" t="s">
        <v>278</v>
      </c>
      <c r="B17" s="372"/>
      <c r="C17" s="372"/>
      <c r="D17" s="374" t="s">
        <v>422</v>
      </c>
      <c r="E17" s="374"/>
      <c r="F17" s="425">
        <v>160</v>
      </c>
      <c r="G17" s="425">
        <v>54</v>
      </c>
      <c r="H17" s="425">
        <v>32670</v>
      </c>
      <c r="I17" s="378">
        <f>SUM(I21,I24,I30,I33,I36)</f>
        <v>0</v>
      </c>
      <c r="J17" s="425">
        <v>50944</v>
      </c>
      <c r="K17" s="425">
        <v>1077</v>
      </c>
      <c r="L17" s="425">
        <f>SUM(L21,L24,L30,L33,L36)</f>
        <v>381</v>
      </c>
      <c r="M17" s="425">
        <f t="shared" si="0"/>
        <v>0</v>
      </c>
      <c r="N17" s="425">
        <f t="shared" si="0"/>
        <v>0</v>
      </c>
      <c r="O17" s="425">
        <f t="shared" si="0"/>
        <v>0</v>
      </c>
      <c r="P17" s="408">
        <f>SUM(F17:O17)</f>
        <v>85286</v>
      </c>
      <c r="Q17" s="619"/>
    </row>
    <row r="18" spans="1:17" s="371" customFormat="1" ht="12.75">
      <c r="A18" s="371" t="s">
        <v>279</v>
      </c>
      <c r="B18" s="372"/>
      <c r="C18" s="372"/>
      <c r="D18" s="374" t="s">
        <v>429</v>
      </c>
      <c r="E18" s="374"/>
      <c r="F18" s="425">
        <v>160</v>
      </c>
      <c r="G18" s="425">
        <v>54</v>
      </c>
      <c r="H18" s="425">
        <v>23728</v>
      </c>
      <c r="I18" s="378">
        <f>SUM(I22,I25,I31,I34,I37)</f>
        <v>0</v>
      </c>
      <c r="J18" s="425">
        <v>50944</v>
      </c>
      <c r="K18" s="425">
        <v>1304</v>
      </c>
      <c r="L18" s="425"/>
      <c r="M18" s="425">
        <f t="shared" si="0"/>
        <v>0</v>
      </c>
      <c r="N18" s="425">
        <f t="shared" si="0"/>
        <v>0</v>
      </c>
      <c r="O18" s="425">
        <f t="shared" si="0"/>
        <v>0</v>
      </c>
      <c r="P18" s="408">
        <f>SUM(F18:O18)</f>
        <v>76190</v>
      </c>
      <c r="Q18" s="619"/>
    </row>
    <row r="19" spans="1:17" s="371" customFormat="1" ht="12.75">
      <c r="A19" s="371" t="s">
        <v>280</v>
      </c>
      <c r="B19" s="372"/>
      <c r="C19" s="372"/>
      <c r="D19" s="380" t="s">
        <v>430</v>
      </c>
      <c r="E19" s="380"/>
      <c r="F19" s="492"/>
      <c r="G19" s="492"/>
      <c r="H19" s="492">
        <f aca="true" t="shared" si="1" ref="H19:P19">H18/H17</f>
        <v>0.7262932353841445</v>
      </c>
      <c r="I19" s="492"/>
      <c r="J19" s="492">
        <f t="shared" si="1"/>
        <v>1</v>
      </c>
      <c r="K19" s="492">
        <f t="shared" si="1"/>
        <v>1.2107706592386258</v>
      </c>
      <c r="L19" s="492">
        <f t="shared" si="1"/>
        <v>0</v>
      </c>
      <c r="M19" s="492"/>
      <c r="N19" s="492"/>
      <c r="O19" s="492"/>
      <c r="P19" s="632">
        <f t="shared" si="1"/>
        <v>0.8933470909645194</v>
      </c>
      <c r="Q19" s="433"/>
    </row>
    <row r="20" spans="1:16" s="371" customFormat="1" ht="12.75">
      <c r="A20" s="371" t="s">
        <v>282</v>
      </c>
      <c r="B20" s="372"/>
      <c r="C20" s="372"/>
      <c r="D20" s="434" t="s">
        <v>383</v>
      </c>
      <c r="E20" s="377" t="s">
        <v>398</v>
      </c>
      <c r="F20" s="425"/>
      <c r="G20" s="425"/>
      <c r="H20" s="425"/>
      <c r="I20" s="425"/>
      <c r="J20" s="378">
        <v>33375</v>
      </c>
      <c r="K20" s="425"/>
      <c r="L20" s="425"/>
      <c r="M20" s="425"/>
      <c r="N20" s="425"/>
      <c r="O20" s="425"/>
      <c r="P20" s="366">
        <f>SUM(F20:O20)</f>
        <v>33375</v>
      </c>
    </row>
    <row r="21" spans="1:16" s="371" customFormat="1" ht="12.75">
      <c r="A21" s="371" t="s">
        <v>285</v>
      </c>
      <c r="B21" s="372"/>
      <c r="C21" s="372"/>
      <c r="D21" s="433"/>
      <c r="E21" s="377" t="s">
        <v>422</v>
      </c>
      <c r="F21" s="424"/>
      <c r="G21" s="424"/>
      <c r="H21" s="424"/>
      <c r="I21" s="424"/>
      <c r="J21" s="379">
        <v>36375</v>
      </c>
      <c r="K21" s="424"/>
      <c r="L21" s="424"/>
      <c r="M21" s="424"/>
      <c r="N21" s="424"/>
      <c r="O21" s="424"/>
      <c r="P21" s="367">
        <f>SUM(F21:O21)</f>
        <v>36375</v>
      </c>
    </row>
    <row r="22" spans="1:16" s="371" customFormat="1" ht="12.75">
      <c r="A22" s="371" t="s">
        <v>286</v>
      </c>
      <c r="B22" s="372"/>
      <c r="C22" s="372"/>
      <c r="D22" s="433"/>
      <c r="E22" s="386" t="s">
        <v>429</v>
      </c>
      <c r="F22" s="442"/>
      <c r="G22" s="442"/>
      <c r="H22" s="442"/>
      <c r="I22" s="442"/>
      <c r="J22" s="427">
        <v>36375</v>
      </c>
      <c r="K22" s="442"/>
      <c r="L22" s="442"/>
      <c r="M22" s="442"/>
      <c r="N22" s="442"/>
      <c r="O22" s="442"/>
      <c r="P22" s="409">
        <f>SUM(F22:O22)</f>
        <v>36375</v>
      </c>
    </row>
    <row r="23" spans="1:16" s="371" customFormat="1" ht="12.75">
      <c r="A23" s="371" t="s">
        <v>287</v>
      </c>
      <c r="B23" s="372"/>
      <c r="C23" s="372"/>
      <c r="D23" s="434"/>
      <c r="E23" s="377" t="s">
        <v>386</v>
      </c>
      <c r="F23" s="424"/>
      <c r="G23" s="424"/>
      <c r="H23" s="378">
        <v>200</v>
      </c>
      <c r="I23" s="424"/>
      <c r="J23" s="378"/>
      <c r="K23" s="424"/>
      <c r="L23" s="424"/>
      <c r="M23" s="424"/>
      <c r="N23" s="424"/>
      <c r="O23" s="424"/>
      <c r="P23" s="366">
        <v>200</v>
      </c>
    </row>
    <row r="24" spans="1:16" s="371" customFormat="1" ht="12.75">
      <c r="A24" s="371" t="s">
        <v>288</v>
      </c>
      <c r="B24" s="372"/>
      <c r="C24" s="372"/>
      <c r="D24" s="372"/>
      <c r="E24" s="377" t="s">
        <v>422</v>
      </c>
      <c r="F24" s="424"/>
      <c r="G24" s="424"/>
      <c r="H24" s="379">
        <v>200</v>
      </c>
      <c r="I24" s="424"/>
      <c r="J24" s="424"/>
      <c r="K24" s="424"/>
      <c r="L24" s="424"/>
      <c r="M24" s="424"/>
      <c r="N24" s="424"/>
      <c r="O24" s="424"/>
      <c r="P24" s="367">
        <f aca="true" t="shared" si="2" ref="P24:P37">SUM(F24:O24)</f>
        <v>200</v>
      </c>
    </row>
    <row r="25" spans="1:16" s="371" customFormat="1" ht="12.75">
      <c r="A25" s="371" t="s">
        <v>289</v>
      </c>
      <c r="B25" s="372"/>
      <c r="C25" s="372"/>
      <c r="D25" s="372"/>
      <c r="E25" s="386" t="s">
        <v>429</v>
      </c>
      <c r="F25" s="442"/>
      <c r="G25" s="442"/>
      <c r="H25" s="427"/>
      <c r="I25" s="442"/>
      <c r="J25" s="442"/>
      <c r="K25" s="442">
        <v>227</v>
      </c>
      <c r="L25" s="442"/>
      <c r="M25" s="442"/>
      <c r="N25" s="442"/>
      <c r="O25" s="442"/>
      <c r="P25" s="409">
        <f t="shared" si="2"/>
        <v>227</v>
      </c>
    </row>
    <row r="26" spans="1:16" s="371" customFormat="1" ht="12.75">
      <c r="A26" s="371" t="s">
        <v>290</v>
      </c>
      <c r="B26" s="372"/>
      <c r="C26" s="372"/>
      <c r="D26" s="372"/>
      <c r="E26" s="377" t="s">
        <v>791</v>
      </c>
      <c r="F26" s="424"/>
      <c r="G26" s="424"/>
      <c r="H26" s="379">
        <v>93</v>
      </c>
      <c r="I26" s="424"/>
      <c r="J26" s="424"/>
      <c r="K26" s="424">
        <v>107</v>
      </c>
      <c r="L26" s="424"/>
      <c r="M26" s="424"/>
      <c r="N26" s="424"/>
      <c r="O26" s="424"/>
      <c r="P26" s="367">
        <f>SUM(F26:O26)</f>
        <v>200</v>
      </c>
    </row>
    <row r="27" spans="1:16" s="371" customFormat="1" ht="12.75">
      <c r="A27" s="371" t="s">
        <v>291</v>
      </c>
      <c r="B27" s="372"/>
      <c r="C27" s="372"/>
      <c r="D27" s="372"/>
      <c r="E27" s="377" t="s">
        <v>422</v>
      </c>
      <c r="F27" s="424"/>
      <c r="G27" s="424"/>
      <c r="H27" s="379">
        <v>916</v>
      </c>
      <c r="I27" s="424"/>
      <c r="J27" s="424"/>
      <c r="K27" s="424">
        <v>1077</v>
      </c>
      <c r="L27" s="424"/>
      <c r="M27" s="424"/>
      <c r="N27" s="424"/>
      <c r="O27" s="424"/>
      <c r="P27" s="367">
        <f>SUM(F27:O27)</f>
        <v>1993</v>
      </c>
    </row>
    <row r="28" spans="1:16" s="371" customFormat="1" ht="12.75">
      <c r="A28" s="371" t="s">
        <v>292</v>
      </c>
      <c r="B28" s="372"/>
      <c r="C28" s="372"/>
      <c r="D28" s="372"/>
      <c r="E28" s="386" t="s">
        <v>429</v>
      </c>
      <c r="F28" s="442"/>
      <c r="G28" s="442"/>
      <c r="H28" s="427">
        <v>916</v>
      </c>
      <c r="I28" s="442"/>
      <c r="J28" s="442"/>
      <c r="K28" s="442">
        <v>1077</v>
      </c>
      <c r="L28" s="442"/>
      <c r="M28" s="442"/>
      <c r="N28" s="442"/>
      <c r="O28" s="442"/>
      <c r="P28" s="409">
        <f>SUM(F28:O28)</f>
        <v>1993</v>
      </c>
    </row>
    <row r="29" spans="1:16" s="371" customFormat="1" ht="12.75">
      <c r="A29" s="371" t="s">
        <v>294</v>
      </c>
      <c r="B29" s="372"/>
      <c r="C29" s="372"/>
      <c r="D29" s="372"/>
      <c r="E29" s="377" t="s">
        <v>384</v>
      </c>
      <c r="F29" s="424"/>
      <c r="G29" s="424"/>
      <c r="H29" s="378">
        <v>20111</v>
      </c>
      <c r="I29" s="424"/>
      <c r="J29" s="424">
        <v>1115</v>
      </c>
      <c r="K29" s="424"/>
      <c r="L29" s="424">
        <v>381</v>
      </c>
      <c r="M29" s="424"/>
      <c r="N29" s="424"/>
      <c r="O29" s="424"/>
      <c r="P29" s="366">
        <f t="shared" si="2"/>
        <v>21607</v>
      </c>
    </row>
    <row r="30" spans="1:16" s="371" customFormat="1" ht="12.75">
      <c r="A30" s="371" t="s">
        <v>340</v>
      </c>
      <c r="B30" s="372"/>
      <c r="C30" s="372"/>
      <c r="D30" s="372"/>
      <c r="E30" s="377" t="s">
        <v>422</v>
      </c>
      <c r="F30" s="424"/>
      <c r="G30" s="424"/>
      <c r="H30" s="378">
        <v>28466</v>
      </c>
      <c r="I30" s="424"/>
      <c r="J30" s="424">
        <v>14569</v>
      </c>
      <c r="K30" s="424"/>
      <c r="L30" s="378">
        <v>381</v>
      </c>
      <c r="M30" s="424"/>
      <c r="N30" s="424"/>
      <c r="O30" s="424"/>
      <c r="P30" s="367">
        <f t="shared" si="2"/>
        <v>43416</v>
      </c>
    </row>
    <row r="31" spans="1:16" s="371" customFormat="1" ht="12.75">
      <c r="A31" s="371" t="s">
        <v>341</v>
      </c>
      <c r="B31" s="372"/>
      <c r="C31" s="372"/>
      <c r="D31" s="372"/>
      <c r="E31" s="386" t="s">
        <v>429</v>
      </c>
      <c r="F31" s="442"/>
      <c r="G31" s="442"/>
      <c r="H31" s="393">
        <v>18783</v>
      </c>
      <c r="I31" s="442"/>
      <c r="J31" s="442">
        <v>14569</v>
      </c>
      <c r="K31" s="442"/>
      <c r="L31" s="393"/>
      <c r="M31" s="442"/>
      <c r="N31" s="442"/>
      <c r="O31" s="442"/>
      <c r="P31" s="409">
        <f t="shared" si="2"/>
        <v>33352</v>
      </c>
    </row>
    <row r="32" spans="1:16" s="371" customFormat="1" ht="12.75">
      <c r="A32" s="371" t="s">
        <v>342</v>
      </c>
      <c r="B32" s="372"/>
      <c r="C32" s="372"/>
      <c r="D32" s="377" t="s">
        <v>792</v>
      </c>
      <c r="F32" s="424"/>
      <c r="G32" s="424"/>
      <c r="H32" s="378"/>
      <c r="I32" s="424"/>
      <c r="J32" s="424"/>
      <c r="K32" s="424"/>
      <c r="L32" s="424"/>
      <c r="M32" s="424"/>
      <c r="N32" s="424"/>
      <c r="O32" s="424"/>
      <c r="P32" s="366">
        <f t="shared" si="2"/>
        <v>0</v>
      </c>
    </row>
    <row r="33" spans="1:16" s="371" customFormat="1" ht="12.75">
      <c r="A33" s="371" t="s">
        <v>343</v>
      </c>
      <c r="B33" s="372"/>
      <c r="C33" s="372"/>
      <c r="D33" s="377" t="s">
        <v>422</v>
      </c>
      <c r="F33" s="424"/>
      <c r="G33" s="424"/>
      <c r="H33" s="378">
        <v>4004</v>
      </c>
      <c r="I33" s="424"/>
      <c r="J33" s="424"/>
      <c r="K33" s="424"/>
      <c r="L33" s="424"/>
      <c r="M33" s="424"/>
      <c r="N33" s="424"/>
      <c r="O33" s="424"/>
      <c r="P33" s="367">
        <f t="shared" si="2"/>
        <v>4004</v>
      </c>
    </row>
    <row r="34" spans="1:16" s="371" customFormat="1" ht="12.75">
      <c r="A34" s="371" t="s">
        <v>476</v>
      </c>
      <c r="B34" s="372"/>
      <c r="C34" s="372"/>
      <c r="D34" s="386" t="s">
        <v>429</v>
      </c>
      <c r="E34" s="775"/>
      <c r="F34" s="442"/>
      <c r="G34" s="442"/>
      <c r="H34" s="393">
        <v>4029</v>
      </c>
      <c r="I34" s="442"/>
      <c r="J34" s="442"/>
      <c r="K34" s="442"/>
      <c r="L34" s="442"/>
      <c r="M34" s="442"/>
      <c r="N34" s="442"/>
      <c r="O34" s="442"/>
      <c r="P34" s="409">
        <f t="shared" si="2"/>
        <v>4029</v>
      </c>
    </row>
    <row r="35" spans="1:16" s="371" customFormat="1" ht="12.75">
      <c r="A35" s="371" t="s">
        <v>477</v>
      </c>
      <c r="B35" s="372"/>
      <c r="C35" s="372"/>
      <c r="D35" s="377" t="s">
        <v>395</v>
      </c>
      <c r="F35" s="424">
        <v>10419</v>
      </c>
      <c r="G35" s="424">
        <v>2551</v>
      </c>
      <c r="H35" s="378"/>
      <c r="I35" s="424"/>
      <c r="J35" s="424"/>
      <c r="K35" s="424"/>
      <c r="L35" s="424"/>
      <c r="M35" s="424"/>
      <c r="N35" s="424"/>
      <c r="O35" s="424"/>
      <c r="P35" s="367">
        <f t="shared" si="2"/>
        <v>12970</v>
      </c>
    </row>
    <row r="36" spans="1:16" s="371" customFormat="1" ht="12.75">
      <c r="A36" s="371" t="s">
        <v>478</v>
      </c>
      <c r="B36" s="372"/>
      <c r="C36" s="372"/>
      <c r="D36" s="377" t="s">
        <v>422</v>
      </c>
      <c r="F36" s="424">
        <v>10502</v>
      </c>
      <c r="G36" s="424">
        <v>2694</v>
      </c>
      <c r="H36" s="378"/>
      <c r="I36" s="424"/>
      <c r="J36" s="424"/>
      <c r="K36" s="378"/>
      <c r="L36" s="424"/>
      <c r="M36" s="424"/>
      <c r="N36" s="424"/>
      <c r="O36" s="424"/>
      <c r="P36" s="367">
        <f t="shared" si="2"/>
        <v>13196</v>
      </c>
    </row>
    <row r="37" spans="1:16" s="371" customFormat="1" ht="12.75">
      <c r="A37" s="371" t="s">
        <v>479</v>
      </c>
      <c r="B37" s="372"/>
      <c r="C37" s="372"/>
      <c r="D37" s="377" t="s">
        <v>429</v>
      </c>
      <c r="F37" s="424">
        <v>10502</v>
      </c>
      <c r="G37" s="424">
        <v>2694</v>
      </c>
      <c r="H37" s="378"/>
      <c r="I37" s="424"/>
      <c r="J37" s="424"/>
      <c r="K37" s="378"/>
      <c r="L37" s="424"/>
      <c r="M37" s="424"/>
      <c r="N37" s="424"/>
      <c r="O37" s="424"/>
      <c r="P37" s="367">
        <f t="shared" si="2"/>
        <v>13196</v>
      </c>
    </row>
    <row r="38" spans="1:17" s="371" customFormat="1" ht="12.75">
      <c r="A38" s="371" t="s">
        <v>480</v>
      </c>
      <c r="B38" s="372"/>
      <c r="C38" s="372"/>
      <c r="D38" s="435" t="s">
        <v>320</v>
      </c>
      <c r="E38" s="436"/>
      <c r="F38" s="437"/>
      <c r="G38" s="437"/>
      <c r="H38" s="438"/>
      <c r="I38" s="439">
        <v>13470</v>
      </c>
      <c r="J38" s="439">
        <f aca="true" t="shared" si="3" ref="J38:O38">SUM(J42,J45,J48,J51,J54,J57,J60,J63,)</f>
        <v>0</v>
      </c>
      <c r="K38" s="439">
        <f t="shared" si="3"/>
        <v>0</v>
      </c>
      <c r="L38" s="439">
        <f t="shared" si="3"/>
        <v>0</v>
      </c>
      <c r="M38" s="439">
        <f t="shared" si="3"/>
        <v>0</v>
      </c>
      <c r="N38" s="439">
        <f t="shared" si="3"/>
        <v>0</v>
      </c>
      <c r="O38" s="439">
        <f t="shared" si="3"/>
        <v>0</v>
      </c>
      <c r="P38" s="873">
        <f>SUM(P43,P46,P49,P52,P55,P58,P61,P64,P67,P70)</f>
        <v>19631</v>
      </c>
      <c r="Q38" s="433"/>
    </row>
    <row r="39" spans="1:16" s="330" customFormat="1" ht="12.75">
      <c r="A39" s="371" t="s">
        <v>481</v>
      </c>
      <c r="B39" s="372"/>
      <c r="C39" s="372"/>
      <c r="D39" s="374" t="s">
        <v>422</v>
      </c>
      <c r="E39" s="440"/>
      <c r="F39" s="425">
        <f>SUM(F58:F68)</f>
        <v>0</v>
      </c>
      <c r="G39" s="425">
        <f>SUM(G58:G68)</f>
        <v>0</v>
      </c>
      <c r="H39" s="425">
        <f>SUM(H58:H68)</f>
        <v>0</v>
      </c>
      <c r="I39" s="425">
        <f>SUM(I43,I46,I49,I52,I55,I58,I61,I64,I67,I70)</f>
        <v>17101</v>
      </c>
      <c r="J39" s="425">
        <f aca="true" t="shared" si="4" ref="J39:O39">SUM(J43,J46,J49,J52,J55,J58,J61,J64,J67,J70)</f>
        <v>0</v>
      </c>
      <c r="K39" s="425">
        <f t="shared" si="4"/>
        <v>0</v>
      </c>
      <c r="L39" s="425">
        <f t="shared" si="4"/>
        <v>0</v>
      </c>
      <c r="M39" s="425">
        <f t="shared" si="4"/>
        <v>0</v>
      </c>
      <c r="N39" s="425">
        <f t="shared" si="4"/>
        <v>0</v>
      </c>
      <c r="O39" s="425">
        <f t="shared" si="4"/>
        <v>0</v>
      </c>
      <c r="P39" s="874">
        <f>SUM(P43,P46,P49,P52,P55,P58,P61,P64,P67,P70)</f>
        <v>19631</v>
      </c>
    </row>
    <row r="40" spans="1:16" s="330" customFormat="1" ht="12.75">
      <c r="A40" s="371" t="s">
        <v>482</v>
      </c>
      <c r="B40" s="372"/>
      <c r="C40" s="372"/>
      <c r="D40" s="374" t="s">
        <v>429</v>
      </c>
      <c r="E40" s="440"/>
      <c r="F40" s="425"/>
      <c r="G40" s="425"/>
      <c r="H40" s="425"/>
      <c r="I40" s="425">
        <f aca="true" t="shared" si="5" ref="I40:P40">SUM(I44,I47,I50,I53,I56,I59,I62,I65,I68,I71)</f>
        <v>13919</v>
      </c>
      <c r="J40" s="425">
        <f t="shared" si="5"/>
        <v>0</v>
      </c>
      <c r="K40" s="425">
        <f t="shared" si="5"/>
        <v>0</v>
      </c>
      <c r="L40" s="425">
        <f t="shared" si="5"/>
        <v>0</v>
      </c>
      <c r="M40" s="425">
        <f t="shared" si="5"/>
        <v>0</v>
      </c>
      <c r="N40" s="425">
        <f t="shared" si="5"/>
        <v>0</v>
      </c>
      <c r="O40" s="425">
        <f t="shared" si="5"/>
        <v>0</v>
      </c>
      <c r="P40" s="874">
        <f t="shared" si="5"/>
        <v>16449</v>
      </c>
    </row>
    <row r="41" spans="1:16" s="330" customFormat="1" ht="12.75">
      <c r="A41" s="371" t="s">
        <v>483</v>
      </c>
      <c r="B41" s="372"/>
      <c r="C41" s="372"/>
      <c r="D41" s="380" t="s">
        <v>430</v>
      </c>
      <c r="E41" s="633"/>
      <c r="F41" s="426"/>
      <c r="G41" s="426"/>
      <c r="H41" s="426"/>
      <c r="I41" s="492">
        <f>I40/I39</f>
        <v>0.8139290099994152</v>
      </c>
      <c r="J41" s="492"/>
      <c r="K41" s="492"/>
      <c r="L41" s="492"/>
      <c r="M41" s="492"/>
      <c r="N41" s="492"/>
      <c r="O41" s="492"/>
      <c r="P41" s="493">
        <f>P40/P39</f>
        <v>0.837909428964393</v>
      </c>
    </row>
    <row r="42" spans="1:16" s="330" customFormat="1" ht="12.75">
      <c r="A42" s="371" t="s">
        <v>484</v>
      </c>
      <c r="B42" s="372"/>
      <c r="C42" s="372"/>
      <c r="D42" s="374" t="s">
        <v>383</v>
      </c>
      <c r="E42" s="377" t="s">
        <v>793</v>
      </c>
      <c r="F42" s="424"/>
      <c r="G42" s="424"/>
      <c r="H42" s="424"/>
      <c r="I42" s="378">
        <v>5000</v>
      </c>
      <c r="J42" s="424"/>
      <c r="K42" s="424"/>
      <c r="L42" s="424"/>
      <c r="M42" s="424"/>
      <c r="N42" s="424"/>
      <c r="O42" s="424"/>
      <c r="P42" s="366">
        <f aca="true" t="shared" si="6" ref="P42:P56">SUM(F42:O42)</f>
        <v>5000</v>
      </c>
    </row>
    <row r="43" spans="1:16" s="330" customFormat="1" ht="12.75">
      <c r="A43" s="371" t="s">
        <v>485</v>
      </c>
      <c r="B43" s="372"/>
      <c r="C43" s="372"/>
      <c r="D43" s="374"/>
      <c r="E43" s="377" t="s">
        <v>422</v>
      </c>
      <c r="F43" s="424"/>
      <c r="G43" s="424"/>
      <c r="H43" s="378"/>
      <c r="I43" s="378">
        <v>5000</v>
      </c>
      <c r="J43" s="424"/>
      <c r="K43" s="424"/>
      <c r="L43" s="424"/>
      <c r="M43" s="424"/>
      <c r="N43" s="424"/>
      <c r="O43" s="424"/>
      <c r="P43" s="367">
        <f t="shared" si="6"/>
        <v>5000</v>
      </c>
    </row>
    <row r="44" spans="1:16" s="330" customFormat="1" ht="12.75">
      <c r="A44" s="371" t="s">
        <v>486</v>
      </c>
      <c r="B44" s="372"/>
      <c r="C44" s="372"/>
      <c r="D44" s="374"/>
      <c r="E44" s="386" t="s">
        <v>429</v>
      </c>
      <c r="F44" s="442"/>
      <c r="G44" s="442"/>
      <c r="H44" s="393"/>
      <c r="I44" s="393">
        <v>4444</v>
      </c>
      <c r="J44" s="442"/>
      <c r="K44" s="442"/>
      <c r="L44" s="442"/>
      <c r="M44" s="442"/>
      <c r="N44" s="442"/>
      <c r="O44" s="442"/>
      <c r="P44" s="409">
        <f t="shared" si="6"/>
        <v>4444</v>
      </c>
    </row>
    <row r="45" spans="1:16" s="330" customFormat="1" ht="12.75">
      <c r="A45" s="371" t="s">
        <v>487</v>
      </c>
      <c r="B45" s="372"/>
      <c r="C45" s="372"/>
      <c r="D45" s="374"/>
      <c r="E45" s="377" t="s">
        <v>794</v>
      </c>
      <c r="F45" s="424"/>
      <c r="G45" s="424"/>
      <c r="H45" s="424"/>
      <c r="I45" s="378">
        <v>1320</v>
      </c>
      <c r="J45" s="424"/>
      <c r="K45" s="424"/>
      <c r="L45" s="424"/>
      <c r="M45" s="424"/>
      <c r="N45" s="424"/>
      <c r="O45" s="424"/>
      <c r="P45" s="366">
        <f t="shared" si="6"/>
        <v>1320</v>
      </c>
    </row>
    <row r="46" spans="1:16" s="330" customFormat="1" ht="12.75">
      <c r="A46" s="371" t="s">
        <v>488</v>
      </c>
      <c r="B46" s="372"/>
      <c r="C46" s="372"/>
      <c r="D46" s="374"/>
      <c r="E46" s="377" t="s">
        <v>422</v>
      </c>
      <c r="F46" s="424"/>
      <c r="G46" s="424"/>
      <c r="H46" s="424"/>
      <c r="I46" s="378">
        <v>1320</v>
      </c>
      <c r="J46" s="424"/>
      <c r="K46" s="424"/>
      <c r="L46" s="424"/>
      <c r="M46" s="424"/>
      <c r="N46" s="424"/>
      <c r="O46" s="424"/>
      <c r="P46" s="367">
        <f t="shared" si="6"/>
        <v>1320</v>
      </c>
    </row>
    <row r="47" spans="1:16" s="330" customFormat="1" ht="12.75">
      <c r="A47" s="371" t="s">
        <v>489</v>
      </c>
      <c r="B47" s="372"/>
      <c r="C47" s="372"/>
      <c r="D47" s="374"/>
      <c r="E47" s="386" t="s">
        <v>429</v>
      </c>
      <c r="F47" s="442"/>
      <c r="G47" s="442"/>
      <c r="H47" s="442"/>
      <c r="I47" s="393">
        <v>996</v>
      </c>
      <c r="J47" s="442"/>
      <c r="K47" s="442"/>
      <c r="L47" s="442"/>
      <c r="M47" s="442"/>
      <c r="N47" s="442"/>
      <c r="O47" s="442"/>
      <c r="P47" s="409">
        <f t="shared" si="6"/>
        <v>996</v>
      </c>
    </row>
    <row r="48" spans="1:16" s="330" customFormat="1" ht="12.75" customHeight="1">
      <c r="A48" s="371" t="s">
        <v>490</v>
      </c>
      <c r="B48" s="372"/>
      <c r="C48" s="372"/>
      <c r="D48" s="1037" t="s">
        <v>796</v>
      </c>
      <c r="E48" s="377" t="s">
        <v>795</v>
      </c>
      <c r="F48" s="424"/>
      <c r="G48" s="424"/>
      <c r="H48" s="424"/>
      <c r="I48" s="378">
        <v>1000</v>
      </c>
      <c r="J48" s="424"/>
      <c r="K48" s="424"/>
      <c r="L48" s="424"/>
      <c r="M48" s="424"/>
      <c r="N48" s="424"/>
      <c r="O48" s="424"/>
      <c r="P48" s="366">
        <f t="shared" si="6"/>
        <v>1000</v>
      </c>
    </row>
    <row r="49" spans="1:16" s="330" customFormat="1" ht="12.75">
      <c r="A49" s="371" t="s">
        <v>491</v>
      </c>
      <c r="B49" s="372"/>
      <c r="C49" s="372"/>
      <c r="D49" s="1037"/>
      <c r="E49" s="377" t="s">
        <v>422</v>
      </c>
      <c r="F49" s="424"/>
      <c r="G49" s="424"/>
      <c r="H49" s="424"/>
      <c r="I49" s="378">
        <v>1000</v>
      </c>
      <c r="J49" s="424"/>
      <c r="K49" s="424"/>
      <c r="L49" s="424"/>
      <c r="M49" s="424"/>
      <c r="N49" s="424"/>
      <c r="O49" s="424"/>
      <c r="P49" s="367">
        <f t="shared" si="6"/>
        <v>1000</v>
      </c>
    </row>
    <row r="50" spans="1:16" s="330" customFormat="1" ht="12.75">
      <c r="A50" s="371" t="s">
        <v>492</v>
      </c>
      <c r="B50" s="372"/>
      <c r="C50" s="372"/>
      <c r="D50" s="1037"/>
      <c r="E50" s="386" t="s">
        <v>429</v>
      </c>
      <c r="F50" s="442"/>
      <c r="G50" s="442"/>
      <c r="H50" s="442"/>
      <c r="I50" s="393">
        <v>846</v>
      </c>
      <c r="J50" s="442"/>
      <c r="K50" s="442"/>
      <c r="L50" s="442"/>
      <c r="M50" s="442"/>
      <c r="N50" s="442"/>
      <c r="O50" s="442"/>
      <c r="P50" s="409">
        <f t="shared" si="6"/>
        <v>846</v>
      </c>
    </row>
    <row r="51" spans="1:16" s="330" customFormat="1" ht="12.75">
      <c r="A51" s="371" t="s">
        <v>493</v>
      </c>
      <c r="B51" s="372"/>
      <c r="C51" s="372"/>
      <c r="D51" s="374"/>
      <c r="E51" s="377" t="s">
        <v>797</v>
      </c>
      <c r="F51" s="424"/>
      <c r="G51" s="424"/>
      <c r="H51" s="424"/>
      <c r="I51" s="378">
        <v>500</v>
      </c>
      <c r="J51" s="424"/>
      <c r="K51" s="424"/>
      <c r="L51" s="424"/>
      <c r="M51" s="424"/>
      <c r="N51" s="424"/>
      <c r="O51" s="424"/>
      <c r="P51" s="366">
        <f t="shared" si="6"/>
        <v>500</v>
      </c>
    </row>
    <row r="52" spans="1:16" s="330" customFormat="1" ht="12.75">
      <c r="A52" s="371" t="s">
        <v>494</v>
      </c>
      <c r="B52" s="372"/>
      <c r="C52" s="372"/>
      <c r="D52" s="374"/>
      <c r="E52" s="377" t="s">
        <v>422</v>
      </c>
      <c r="F52" s="424"/>
      <c r="G52" s="424"/>
      <c r="H52" s="424">
        <v>2530</v>
      </c>
      <c r="I52" s="378">
        <v>4131</v>
      </c>
      <c r="J52" s="424"/>
      <c r="K52" s="424"/>
      <c r="L52" s="424"/>
      <c r="M52" s="424"/>
      <c r="N52" s="424"/>
      <c r="O52" s="424"/>
      <c r="P52" s="367">
        <f t="shared" si="6"/>
        <v>6661</v>
      </c>
    </row>
    <row r="53" spans="1:16" s="330" customFormat="1" ht="12.75">
      <c r="A53" s="371" t="s">
        <v>495</v>
      </c>
      <c r="B53" s="372"/>
      <c r="C53" s="372"/>
      <c r="D53" s="374"/>
      <c r="E53" s="386" t="s">
        <v>429</v>
      </c>
      <c r="F53" s="442"/>
      <c r="G53" s="442"/>
      <c r="H53" s="442">
        <v>2530</v>
      </c>
      <c r="I53" s="393">
        <v>3676</v>
      </c>
      <c r="J53" s="442"/>
      <c r="K53" s="442"/>
      <c r="L53" s="442"/>
      <c r="M53" s="442"/>
      <c r="N53" s="442"/>
      <c r="O53" s="442"/>
      <c r="P53" s="409">
        <f t="shared" si="6"/>
        <v>6206</v>
      </c>
    </row>
    <row r="54" spans="1:16" s="330" customFormat="1" ht="12.75">
      <c r="A54" s="371" t="s">
        <v>496</v>
      </c>
      <c r="B54" s="372"/>
      <c r="C54" s="372"/>
      <c r="D54" s="374"/>
      <c r="E54" s="377" t="s">
        <v>798</v>
      </c>
      <c r="F54" s="424"/>
      <c r="G54" s="424"/>
      <c r="H54" s="424"/>
      <c r="I54" s="378">
        <v>1500</v>
      </c>
      <c r="J54" s="424"/>
      <c r="K54" s="424"/>
      <c r="L54" s="424"/>
      <c r="M54" s="424"/>
      <c r="N54" s="424"/>
      <c r="O54" s="424"/>
      <c r="P54" s="366">
        <f t="shared" si="6"/>
        <v>1500</v>
      </c>
    </row>
    <row r="55" spans="1:16" s="330" customFormat="1" ht="12.75">
      <c r="A55" s="371" t="s">
        <v>497</v>
      </c>
      <c r="B55" s="372"/>
      <c r="C55" s="372"/>
      <c r="D55" s="374"/>
      <c r="E55" s="377" t="s">
        <v>422</v>
      </c>
      <c r="F55" s="424"/>
      <c r="G55" s="424"/>
      <c r="H55" s="424"/>
      <c r="I55" s="378">
        <v>1500</v>
      </c>
      <c r="J55" s="424"/>
      <c r="K55" s="424"/>
      <c r="L55" s="424"/>
      <c r="M55" s="424"/>
      <c r="N55" s="424"/>
      <c r="O55" s="424"/>
      <c r="P55" s="367">
        <f t="shared" si="6"/>
        <v>1500</v>
      </c>
    </row>
    <row r="56" spans="1:16" s="330" customFormat="1" ht="12.75">
      <c r="A56" s="371" t="s">
        <v>498</v>
      </c>
      <c r="B56" s="372"/>
      <c r="C56" s="372"/>
      <c r="D56" s="374"/>
      <c r="E56" s="386" t="s">
        <v>429</v>
      </c>
      <c r="F56" s="442"/>
      <c r="G56" s="442"/>
      <c r="H56" s="442"/>
      <c r="I56" s="393">
        <v>1931</v>
      </c>
      <c r="J56" s="442"/>
      <c r="K56" s="442"/>
      <c r="L56" s="442"/>
      <c r="M56" s="442"/>
      <c r="N56" s="442"/>
      <c r="O56" s="442"/>
      <c r="P56" s="409">
        <f t="shared" si="6"/>
        <v>1931</v>
      </c>
    </row>
    <row r="57" spans="1:16" s="330" customFormat="1" ht="12.75">
      <c r="A57" s="371" t="s">
        <v>499</v>
      </c>
      <c r="B57" s="372"/>
      <c r="C57" s="372"/>
      <c r="D57" s="443"/>
      <c r="E57" s="377" t="s">
        <v>799</v>
      </c>
      <c r="F57" s="425"/>
      <c r="G57" s="425"/>
      <c r="H57" s="425"/>
      <c r="I57" s="378">
        <v>900</v>
      </c>
      <c r="J57" s="425"/>
      <c r="K57" s="425"/>
      <c r="L57" s="425"/>
      <c r="M57" s="425"/>
      <c r="N57" s="425"/>
      <c r="O57" s="425"/>
      <c r="P57" s="366">
        <v>900</v>
      </c>
    </row>
    <row r="58" spans="1:16" s="330" customFormat="1" ht="12.75">
      <c r="A58" s="371" t="s">
        <v>500</v>
      </c>
      <c r="B58" s="372"/>
      <c r="C58" s="372"/>
      <c r="D58" s="443"/>
      <c r="E58" s="377" t="s">
        <v>422</v>
      </c>
      <c r="F58" s="424"/>
      <c r="G58" s="424"/>
      <c r="H58" s="424"/>
      <c r="I58" s="378">
        <v>900</v>
      </c>
      <c r="J58" s="424"/>
      <c r="K58" s="424"/>
      <c r="L58" s="424"/>
      <c r="M58" s="424"/>
      <c r="N58" s="424"/>
      <c r="O58" s="424"/>
      <c r="P58" s="367">
        <f aca="true" t="shared" si="7" ref="P58:P71">SUM(F58:O58)</f>
        <v>900</v>
      </c>
    </row>
    <row r="59" spans="1:16" s="330" customFormat="1" ht="12.75">
      <c r="A59" s="371" t="s">
        <v>501</v>
      </c>
      <c r="B59" s="372"/>
      <c r="C59" s="372"/>
      <c r="D59" s="443"/>
      <c r="E59" s="386" t="s">
        <v>429</v>
      </c>
      <c r="F59" s="442"/>
      <c r="G59" s="442"/>
      <c r="H59" s="442"/>
      <c r="I59" s="393">
        <v>169</v>
      </c>
      <c r="J59" s="442"/>
      <c r="K59" s="442"/>
      <c r="L59" s="442"/>
      <c r="M59" s="442"/>
      <c r="N59" s="442"/>
      <c r="O59" s="442"/>
      <c r="P59" s="409">
        <f t="shared" si="7"/>
        <v>169</v>
      </c>
    </row>
    <row r="60" spans="1:16" s="330" customFormat="1" ht="12.75">
      <c r="A60" s="371" t="s">
        <v>502</v>
      </c>
      <c r="B60" s="372"/>
      <c r="C60" s="372"/>
      <c r="D60" s="441"/>
      <c r="E60" s="377" t="s">
        <v>800</v>
      </c>
      <c r="F60" s="424"/>
      <c r="G60" s="424"/>
      <c r="H60" s="424"/>
      <c r="I60" s="378">
        <v>2000</v>
      </c>
      <c r="J60" s="424"/>
      <c r="K60" s="424"/>
      <c r="L60" s="424"/>
      <c r="M60" s="424"/>
      <c r="N60" s="424"/>
      <c r="O60" s="424"/>
      <c r="P60" s="366">
        <f t="shared" si="7"/>
        <v>2000</v>
      </c>
    </row>
    <row r="61" spans="1:16" s="330" customFormat="1" ht="12.75">
      <c r="A61" s="371" t="s">
        <v>503</v>
      </c>
      <c r="B61" s="372"/>
      <c r="C61" s="372"/>
      <c r="D61" s="444"/>
      <c r="E61" s="377" t="s">
        <v>422</v>
      </c>
      <c r="F61" s="424"/>
      <c r="G61" s="424"/>
      <c r="H61" s="424"/>
      <c r="I61" s="378">
        <v>2000</v>
      </c>
      <c r="J61" s="424"/>
      <c r="K61" s="424"/>
      <c r="L61" s="424"/>
      <c r="M61" s="424"/>
      <c r="N61" s="424"/>
      <c r="O61" s="424"/>
      <c r="P61" s="367">
        <f t="shared" si="7"/>
        <v>2000</v>
      </c>
    </row>
    <row r="62" spans="1:16" s="330" customFormat="1" ht="12.75">
      <c r="A62" s="371" t="s">
        <v>504</v>
      </c>
      <c r="B62" s="372"/>
      <c r="C62" s="372"/>
      <c r="D62" s="444"/>
      <c r="E62" s="386" t="s">
        <v>429</v>
      </c>
      <c r="F62" s="442"/>
      <c r="G62" s="442"/>
      <c r="H62" s="442"/>
      <c r="I62" s="393">
        <v>1212</v>
      </c>
      <c r="J62" s="442"/>
      <c r="K62" s="442"/>
      <c r="L62" s="442"/>
      <c r="M62" s="442"/>
      <c r="N62" s="442"/>
      <c r="O62" s="442"/>
      <c r="P62" s="409">
        <f t="shared" si="7"/>
        <v>1212</v>
      </c>
    </row>
    <row r="63" spans="1:16" s="330" customFormat="1" ht="12.75">
      <c r="A63" s="371" t="s">
        <v>505</v>
      </c>
      <c r="B63" s="372"/>
      <c r="C63" s="372"/>
      <c r="D63" s="444"/>
      <c r="E63" s="377" t="s">
        <v>322</v>
      </c>
      <c r="F63" s="424"/>
      <c r="G63" s="424"/>
      <c r="H63" s="378"/>
      <c r="I63" s="378">
        <v>500</v>
      </c>
      <c r="J63" s="424"/>
      <c r="K63" s="424"/>
      <c r="L63" s="424"/>
      <c r="M63" s="424"/>
      <c r="N63" s="424"/>
      <c r="O63" s="424"/>
      <c r="P63" s="366">
        <f t="shared" si="7"/>
        <v>500</v>
      </c>
    </row>
    <row r="64" spans="1:16" s="330" customFormat="1" ht="12.75">
      <c r="A64" s="371" t="s">
        <v>506</v>
      </c>
      <c r="B64" s="372"/>
      <c r="C64" s="372"/>
      <c r="D64" s="444"/>
      <c r="E64" s="377" t="s">
        <v>422</v>
      </c>
      <c r="F64" s="424"/>
      <c r="G64" s="378"/>
      <c r="H64" s="424"/>
      <c r="I64" s="378">
        <v>500</v>
      </c>
      <c r="J64" s="424"/>
      <c r="K64" s="424"/>
      <c r="L64" s="424"/>
      <c r="M64" s="424"/>
      <c r="N64" s="424"/>
      <c r="O64" s="424"/>
      <c r="P64" s="367">
        <f t="shared" si="7"/>
        <v>500</v>
      </c>
    </row>
    <row r="65" spans="1:16" s="330" customFormat="1" ht="12.75">
      <c r="A65" s="371" t="s">
        <v>507</v>
      </c>
      <c r="B65" s="372"/>
      <c r="C65" s="372"/>
      <c r="D65" s="444"/>
      <c r="E65" s="386" t="s">
        <v>429</v>
      </c>
      <c r="F65" s="442"/>
      <c r="G65" s="393"/>
      <c r="H65" s="442"/>
      <c r="I65" s="393">
        <v>0</v>
      </c>
      <c r="J65" s="442"/>
      <c r="K65" s="442"/>
      <c r="L65" s="442"/>
      <c r="M65" s="442"/>
      <c r="N65" s="442"/>
      <c r="O65" s="442"/>
      <c r="P65" s="409">
        <f t="shared" si="7"/>
        <v>0</v>
      </c>
    </row>
    <row r="66" spans="1:16" s="330" customFormat="1" ht="12.75">
      <c r="A66" s="371" t="s">
        <v>508</v>
      </c>
      <c r="B66" s="372"/>
      <c r="C66" s="372"/>
      <c r="D66" s="444"/>
      <c r="E66" s="377" t="s">
        <v>801</v>
      </c>
      <c r="F66" s="424"/>
      <c r="G66" s="378"/>
      <c r="H66" s="424"/>
      <c r="I66" s="378">
        <v>750</v>
      </c>
      <c r="J66" s="424"/>
      <c r="K66" s="424"/>
      <c r="L66" s="424"/>
      <c r="M66" s="424"/>
      <c r="N66" s="424"/>
      <c r="O66" s="424"/>
      <c r="P66" s="367">
        <f t="shared" si="7"/>
        <v>750</v>
      </c>
    </row>
    <row r="67" spans="1:16" s="330" customFormat="1" ht="12.75">
      <c r="A67" s="371" t="s">
        <v>509</v>
      </c>
      <c r="B67" s="372"/>
      <c r="C67" s="372"/>
      <c r="D67" s="444"/>
      <c r="E67" s="377" t="s">
        <v>422</v>
      </c>
      <c r="F67" s="424"/>
      <c r="G67" s="378"/>
      <c r="H67" s="424"/>
      <c r="I67" s="378">
        <v>750</v>
      </c>
      <c r="J67" s="424"/>
      <c r="K67" s="424"/>
      <c r="L67" s="424"/>
      <c r="M67" s="424"/>
      <c r="N67" s="424"/>
      <c r="O67" s="424"/>
      <c r="P67" s="367">
        <f t="shared" si="7"/>
        <v>750</v>
      </c>
    </row>
    <row r="68" spans="1:16" s="330" customFormat="1" ht="12.75">
      <c r="A68" s="371" t="s">
        <v>510</v>
      </c>
      <c r="B68" s="372"/>
      <c r="C68" s="372"/>
      <c r="D68" s="444"/>
      <c r="E68" s="386" t="s">
        <v>429</v>
      </c>
      <c r="F68" s="442"/>
      <c r="G68" s="393"/>
      <c r="H68" s="442"/>
      <c r="I68" s="393">
        <v>645</v>
      </c>
      <c r="J68" s="442"/>
      <c r="K68" s="442"/>
      <c r="L68" s="442"/>
      <c r="M68" s="442"/>
      <c r="N68" s="442"/>
      <c r="O68" s="442"/>
      <c r="P68" s="409">
        <f t="shared" si="7"/>
        <v>645</v>
      </c>
    </row>
    <row r="69" spans="1:16" s="371" customFormat="1" ht="12.75">
      <c r="A69" s="371" t="s">
        <v>511</v>
      </c>
      <c r="B69" s="372"/>
      <c r="C69" s="372"/>
      <c r="D69" s="444"/>
      <c r="E69" s="377" t="s">
        <v>34</v>
      </c>
      <c r="F69" s="424"/>
      <c r="G69" s="378"/>
      <c r="H69" s="424"/>
      <c r="I69" s="378"/>
      <c r="J69" s="424"/>
      <c r="K69" s="424"/>
      <c r="L69" s="424"/>
      <c r="M69" s="424"/>
      <c r="N69" s="424"/>
      <c r="O69" s="424"/>
      <c r="P69" s="367">
        <f t="shared" si="7"/>
        <v>0</v>
      </c>
    </row>
    <row r="70" spans="1:16" s="371" customFormat="1" ht="12.75">
      <c r="A70" s="371" t="s">
        <v>512</v>
      </c>
      <c r="B70" s="372"/>
      <c r="C70" s="372"/>
      <c r="D70" s="444"/>
      <c r="E70" s="377" t="s">
        <v>422</v>
      </c>
      <c r="F70" s="424"/>
      <c r="G70" s="378"/>
      <c r="H70" s="424"/>
      <c r="I70" s="378"/>
      <c r="J70" s="424"/>
      <c r="K70" s="424"/>
      <c r="L70" s="424"/>
      <c r="M70" s="424"/>
      <c r="N70" s="424"/>
      <c r="O70" s="424"/>
      <c r="P70" s="367">
        <f t="shared" si="7"/>
        <v>0</v>
      </c>
    </row>
    <row r="71" spans="1:16" s="371" customFormat="1" ht="12.75">
      <c r="A71" s="371" t="s">
        <v>513</v>
      </c>
      <c r="B71" s="372"/>
      <c r="C71" s="372"/>
      <c r="D71" s="497"/>
      <c r="E71" s="386" t="s">
        <v>429</v>
      </c>
      <c r="F71" s="442"/>
      <c r="G71" s="393"/>
      <c r="H71" s="442"/>
      <c r="I71" s="393"/>
      <c r="J71" s="442"/>
      <c r="K71" s="442"/>
      <c r="L71" s="442"/>
      <c r="M71" s="442"/>
      <c r="N71" s="442"/>
      <c r="O71" s="442"/>
      <c r="P71" s="457">
        <f t="shared" si="7"/>
        <v>0</v>
      </c>
    </row>
    <row r="72" spans="1:16" s="371" customFormat="1" ht="12.75">
      <c r="A72" s="371" t="s">
        <v>514</v>
      </c>
      <c r="B72" s="372"/>
      <c r="C72" s="372"/>
      <c r="D72" s="374" t="s">
        <v>396</v>
      </c>
      <c r="E72" s="433"/>
      <c r="F72" s="424"/>
      <c r="G72" s="378"/>
      <c r="H72" s="424">
        <v>1270</v>
      </c>
      <c r="I72" s="378"/>
      <c r="J72" s="424"/>
      <c r="K72" s="424"/>
      <c r="L72" s="424"/>
      <c r="M72" s="424"/>
      <c r="N72" s="424"/>
      <c r="O72" s="424"/>
      <c r="P72" s="390">
        <v>1270</v>
      </c>
    </row>
    <row r="73" spans="1:16" s="371" customFormat="1" ht="12.75">
      <c r="A73" s="371" t="s">
        <v>515</v>
      </c>
      <c r="B73" s="372"/>
      <c r="C73" s="372"/>
      <c r="D73" s="374" t="s">
        <v>422</v>
      </c>
      <c r="E73" s="391"/>
      <c r="F73" s="425"/>
      <c r="G73" s="379"/>
      <c r="H73" s="425">
        <v>1270</v>
      </c>
      <c r="I73" s="379"/>
      <c r="J73" s="425"/>
      <c r="K73" s="425"/>
      <c r="L73" s="425"/>
      <c r="M73" s="425"/>
      <c r="N73" s="425"/>
      <c r="O73" s="425"/>
      <c r="P73" s="408">
        <f>SUM(F73:O73)</f>
        <v>1270</v>
      </c>
    </row>
    <row r="74" spans="1:16" s="371" customFormat="1" ht="12.75">
      <c r="A74" s="371" t="s">
        <v>516</v>
      </c>
      <c r="B74" s="372"/>
      <c r="C74" s="372"/>
      <c r="D74" s="374" t="s">
        <v>429</v>
      </c>
      <c r="E74" s="391"/>
      <c r="F74" s="425"/>
      <c r="G74" s="379"/>
      <c r="H74" s="425">
        <v>0</v>
      </c>
      <c r="I74" s="379"/>
      <c r="J74" s="425"/>
      <c r="K74" s="425"/>
      <c r="L74" s="425"/>
      <c r="M74" s="425"/>
      <c r="N74" s="425"/>
      <c r="O74" s="425"/>
      <c r="P74" s="408">
        <f>SUM(F74:O74)</f>
        <v>0</v>
      </c>
    </row>
    <row r="75" spans="1:16" s="371" customFormat="1" ht="12.75">
      <c r="A75" s="371" t="s">
        <v>517</v>
      </c>
      <c r="B75" s="372"/>
      <c r="C75" s="372"/>
      <c r="D75" s="380" t="s">
        <v>430</v>
      </c>
      <c r="E75" s="406"/>
      <c r="F75" s="426"/>
      <c r="G75" s="427"/>
      <c r="H75" s="426">
        <f>H74/H73</f>
        <v>0</v>
      </c>
      <c r="I75" s="427"/>
      <c r="J75" s="426"/>
      <c r="K75" s="426"/>
      <c r="L75" s="426"/>
      <c r="M75" s="426"/>
      <c r="N75" s="426"/>
      <c r="O75" s="426"/>
      <c r="P75" s="428">
        <f>P74/P73</f>
        <v>0</v>
      </c>
    </row>
    <row r="76" spans="1:17" s="371" customFormat="1" ht="12.75">
      <c r="A76" s="371" t="s">
        <v>518</v>
      </c>
      <c r="B76" s="372"/>
      <c r="C76" s="372"/>
      <c r="D76" s="374" t="s">
        <v>387</v>
      </c>
      <c r="E76" s="391"/>
      <c r="F76" s="425"/>
      <c r="G76" s="379"/>
      <c r="H76" s="425"/>
      <c r="I76" s="379"/>
      <c r="J76" s="389">
        <f>SUM(J80,J83,J89,J86)</f>
        <v>23339</v>
      </c>
      <c r="K76" s="389"/>
      <c r="L76" s="389"/>
      <c r="M76" s="389"/>
      <c r="N76" s="389"/>
      <c r="O76" s="389"/>
      <c r="P76" s="390">
        <f>SUM(P80,P83,P89,P86)</f>
        <v>23339</v>
      </c>
      <c r="Q76" s="433"/>
    </row>
    <row r="77" spans="1:16" s="371" customFormat="1" ht="12.75">
      <c r="A77" s="371" t="s">
        <v>519</v>
      </c>
      <c r="B77" s="372"/>
      <c r="C77" s="372"/>
      <c r="D77" s="374" t="s">
        <v>422</v>
      </c>
      <c r="E77" s="445"/>
      <c r="F77" s="425">
        <f>SUM(F81)</f>
        <v>0</v>
      </c>
      <c r="G77" s="425">
        <f>SUM(G81)</f>
        <v>0</v>
      </c>
      <c r="H77" s="425">
        <f>SUM(H81)</f>
        <v>0</v>
      </c>
      <c r="I77" s="425">
        <f>SUM(I81)</f>
        <v>0</v>
      </c>
      <c r="J77" s="425">
        <f>SUM(J81,J84,J90,J87)</f>
        <v>23339</v>
      </c>
      <c r="K77" s="425">
        <f>SUM(K81)</f>
        <v>0</v>
      </c>
      <c r="L77" s="425"/>
      <c r="M77" s="425"/>
      <c r="N77" s="425"/>
      <c r="O77" s="425">
        <f>SUM(O81)</f>
        <v>0</v>
      </c>
      <c r="P77" s="408">
        <f>SUM(F77:O77)</f>
        <v>23339</v>
      </c>
    </row>
    <row r="78" spans="1:16" s="371" customFormat="1" ht="12.75">
      <c r="A78" s="371" t="s">
        <v>520</v>
      </c>
      <c r="B78" s="372"/>
      <c r="C78" s="372"/>
      <c r="D78" s="374" t="s">
        <v>429</v>
      </c>
      <c r="E78" s="445"/>
      <c r="F78" s="425"/>
      <c r="G78" s="425"/>
      <c r="H78" s="425"/>
      <c r="I78" s="425"/>
      <c r="J78" s="425">
        <v>22709</v>
      </c>
      <c r="K78" s="425"/>
      <c r="L78" s="425"/>
      <c r="M78" s="425"/>
      <c r="N78" s="425"/>
      <c r="O78" s="425"/>
      <c r="P78" s="408">
        <f>SUM(F78:O78)</f>
        <v>22709</v>
      </c>
    </row>
    <row r="79" spans="1:16" s="371" customFormat="1" ht="12.75">
      <c r="A79" s="371" t="s">
        <v>521</v>
      </c>
      <c r="B79" s="372"/>
      <c r="C79" s="372"/>
      <c r="D79" s="380" t="s">
        <v>430</v>
      </c>
      <c r="E79" s="446"/>
      <c r="F79" s="492"/>
      <c r="G79" s="492"/>
      <c r="H79" s="492"/>
      <c r="I79" s="492"/>
      <c r="J79" s="492">
        <f>J78/J77</f>
        <v>0.9730065555507948</v>
      </c>
      <c r="K79" s="492"/>
      <c r="L79" s="492"/>
      <c r="M79" s="492"/>
      <c r="N79" s="492"/>
      <c r="O79" s="492"/>
      <c r="P79" s="493">
        <f>P78/P77</f>
        <v>0.9730065555507948</v>
      </c>
    </row>
    <row r="80" spans="1:16" s="371" customFormat="1" ht="12.75">
      <c r="A80" s="371" t="s">
        <v>633</v>
      </c>
      <c r="B80" s="372"/>
      <c r="C80" s="372"/>
      <c r="D80" s="434" t="s">
        <v>383</v>
      </c>
      <c r="E80" s="372" t="s">
        <v>802</v>
      </c>
      <c r="F80" s="425"/>
      <c r="G80" s="425"/>
      <c r="H80" s="425"/>
      <c r="I80" s="425"/>
      <c r="J80" s="378">
        <v>21052</v>
      </c>
      <c r="K80" s="425"/>
      <c r="L80" s="425"/>
      <c r="M80" s="425"/>
      <c r="N80" s="425"/>
      <c r="O80" s="425"/>
      <c r="P80" s="366">
        <f>SUM(F80:O80)</f>
        <v>21052</v>
      </c>
    </row>
    <row r="81" spans="1:16" s="371" customFormat="1" ht="11.25">
      <c r="A81" s="371" t="s">
        <v>0</v>
      </c>
      <c r="B81" s="372"/>
      <c r="C81" s="372"/>
      <c r="D81" s="433"/>
      <c r="E81" s="372" t="s">
        <v>422</v>
      </c>
      <c r="F81" s="378"/>
      <c r="G81" s="378"/>
      <c r="H81" s="378"/>
      <c r="I81" s="378"/>
      <c r="J81" s="378">
        <v>21052</v>
      </c>
      <c r="K81" s="378"/>
      <c r="L81" s="378"/>
      <c r="M81" s="378"/>
      <c r="N81" s="378"/>
      <c r="O81" s="378"/>
      <c r="P81" s="367">
        <f>SUM(F81:O81)</f>
        <v>21052</v>
      </c>
    </row>
    <row r="82" spans="1:16" s="371" customFormat="1" ht="11.25">
      <c r="A82" s="371" t="s">
        <v>1</v>
      </c>
      <c r="B82" s="372"/>
      <c r="C82" s="372"/>
      <c r="D82" s="433"/>
      <c r="E82" s="449" t="s">
        <v>429</v>
      </c>
      <c r="F82" s="393"/>
      <c r="G82" s="393"/>
      <c r="H82" s="393"/>
      <c r="I82" s="393"/>
      <c r="J82" s="393">
        <v>14285</v>
      </c>
      <c r="K82" s="393"/>
      <c r="L82" s="393"/>
      <c r="M82" s="393"/>
      <c r="N82" s="393"/>
      <c r="O82" s="393"/>
      <c r="P82" s="409">
        <f>SUM(F82:O82)</f>
        <v>14285</v>
      </c>
    </row>
    <row r="83" spans="1:16" s="371" customFormat="1" ht="11.25">
      <c r="A83" s="371" t="s">
        <v>2</v>
      </c>
      <c r="B83" s="372"/>
      <c r="C83" s="372"/>
      <c r="D83" s="434"/>
      <c r="E83" s="372" t="s">
        <v>632</v>
      </c>
      <c r="F83" s="378"/>
      <c r="G83" s="378"/>
      <c r="H83" s="378"/>
      <c r="I83" s="378"/>
      <c r="J83" s="378">
        <v>650</v>
      </c>
      <c r="K83" s="378"/>
      <c r="L83" s="378"/>
      <c r="M83" s="378"/>
      <c r="N83" s="378"/>
      <c r="O83" s="378"/>
      <c r="P83" s="366">
        <v>650</v>
      </c>
    </row>
    <row r="84" spans="1:16" s="371" customFormat="1" ht="11.25">
      <c r="A84" s="371" t="s">
        <v>3</v>
      </c>
      <c r="B84" s="372"/>
      <c r="C84" s="372"/>
      <c r="D84" s="434"/>
      <c r="E84" s="372" t="s">
        <v>422</v>
      </c>
      <c r="F84" s="378"/>
      <c r="G84" s="378"/>
      <c r="H84" s="378"/>
      <c r="I84" s="378"/>
      <c r="J84" s="378">
        <v>650</v>
      </c>
      <c r="K84" s="378"/>
      <c r="L84" s="378"/>
      <c r="M84" s="378"/>
      <c r="N84" s="378"/>
      <c r="O84" s="378"/>
      <c r="P84" s="367">
        <v>650</v>
      </c>
    </row>
    <row r="85" spans="1:16" s="371" customFormat="1" ht="11.25">
      <c r="A85" s="371" t="s">
        <v>4</v>
      </c>
      <c r="B85" s="372"/>
      <c r="C85" s="372"/>
      <c r="D85" s="434"/>
      <c r="E85" s="449" t="s">
        <v>429</v>
      </c>
      <c r="F85" s="393"/>
      <c r="G85" s="393"/>
      <c r="H85" s="393"/>
      <c r="I85" s="393"/>
      <c r="J85" s="393">
        <v>650</v>
      </c>
      <c r="K85" s="393"/>
      <c r="L85" s="393"/>
      <c r="M85" s="393"/>
      <c r="N85" s="393"/>
      <c r="O85" s="393"/>
      <c r="P85" s="409">
        <v>650</v>
      </c>
    </row>
    <row r="86" spans="1:16" s="371" customFormat="1" ht="11.25">
      <c r="A86" s="371" t="s">
        <v>5</v>
      </c>
      <c r="B86" s="372"/>
      <c r="C86" s="372"/>
      <c r="D86" s="434"/>
      <c r="E86" s="372" t="s">
        <v>413</v>
      </c>
      <c r="F86" s="378"/>
      <c r="G86" s="378"/>
      <c r="H86" s="378"/>
      <c r="I86" s="378"/>
      <c r="J86" s="378">
        <v>1637</v>
      </c>
      <c r="K86" s="378"/>
      <c r="L86" s="378"/>
      <c r="M86" s="378"/>
      <c r="N86" s="378"/>
      <c r="O86" s="378"/>
      <c r="P86" s="366">
        <f aca="true" t="shared" si="8" ref="P86:P98">SUM(F86:O86)</f>
        <v>1637</v>
      </c>
    </row>
    <row r="87" spans="1:16" s="371" customFormat="1" ht="11.25">
      <c r="A87" s="371" t="s">
        <v>6</v>
      </c>
      <c r="B87" s="372"/>
      <c r="C87" s="372"/>
      <c r="D87" s="434"/>
      <c r="E87" s="372" t="s">
        <v>422</v>
      </c>
      <c r="F87" s="378"/>
      <c r="G87" s="378"/>
      <c r="H87" s="378"/>
      <c r="I87" s="378"/>
      <c r="J87" s="378">
        <v>1637</v>
      </c>
      <c r="K87" s="378"/>
      <c r="L87" s="378"/>
      <c r="M87" s="378"/>
      <c r="N87" s="378"/>
      <c r="O87" s="378"/>
      <c r="P87" s="367">
        <f t="shared" si="8"/>
        <v>1637</v>
      </c>
    </row>
    <row r="88" spans="1:16" s="371" customFormat="1" ht="11.25">
      <c r="A88" s="371" t="s">
        <v>7</v>
      </c>
      <c r="B88" s="372"/>
      <c r="C88" s="372"/>
      <c r="D88" s="434"/>
      <c r="E88" s="449" t="s">
        <v>429</v>
      </c>
      <c r="F88" s="393"/>
      <c r="G88" s="393"/>
      <c r="H88" s="393"/>
      <c r="I88" s="393"/>
      <c r="J88" s="393">
        <v>1637</v>
      </c>
      <c r="K88" s="393"/>
      <c r="L88" s="393"/>
      <c r="M88" s="393"/>
      <c r="N88" s="393"/>
      <c r="O88" s="393"/>
      <c r="P88" s="409">
        <f t="shared" si="8"/>
        <v>1637</v>
      </c>
    </row>
    <row r="89" spans="1:16" s="371" customFormat="1" ht="11.25">
      <c r="A89" s="371" t="s">
        <v>9</v>
      </c>
      <c r="B89" s="372"/>
      <c r="C89" s="372"/>
      <c r="D89" s="434"/>
      <c r="E89" s="372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66"/>
    </row>
    <row r="90" spans="1:16" s="371" customFormat="1" ht="11.25">
      <c r="A90" s="371" t="s">
        <v>10</v>
      </c>
      <c r="B90" s="372"/>
      <c r="C90" s="372"/>
      <c r="D90" s="372"/>
      <c r="E90" s="372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67"/>
    </row>
    <row r="91" spans="1:16" s="371" customFormat="1" ht="11.25">
      <c r="A91" s="371" t="s">
        <v>11</v>
      </c>
      <c r="B91" s="372"/>
      <c r="C91" s="372"/>
      <c r="D91" s="448"/>
      <c r="E91" s="449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409"/>
    </row>
    <row r="92" spans="1:16" s="371" customFormat="1" ht="12.75">
      <c r="A92" s="371" t="s">
        <v>12</v>
      </c>
      <c r="B92" s="372"/>
      <c r="C92" s="372"/>
      <c r="D92" s="374" t="s">
        <v>411</v>
      </c>
      <c r="E92" s="372"/>
      <c r="F92" s="378"/>
      <c r="G92" s="378"/>
      <c r="H92" s="389">
        <v>2786</v>
      </c>
      <c r="I92" s="378"/>
      <c r="J92" s="378"/>
      <c r="K92" s="378"/>
      <c r="L92" s="378"/>
      <c r="M92" s="378"/>
      <c r="N92" s="378"/>
      <c r="O92" s="378"/>
      <c r="P92" s="390">
        <f t="shared" si="8"/>
        <v>2786</v>
      </c>
    </row>
    <row r="93" spans="1:16" s="371" customFormat="1" ht="12.75">
      <c r="A93" s="371" t="s">
        <v>13</v>
      </c>
      <c r="B93" s="372"/>
      <c r="C93" s="372"/>
      <c r="D93" s="374" t="s">
        <v>422</v>
      </c>
      <c r="E93" s="363"/>
      <c r="F93" s="425"/>
      <c r="G93" s="425"/>
      <c r="H93" s="425">
        <v>2786</v>
      </c>
      <c r="I93" s="425"/>
      <c r="J93" s="425"/>
      <c r="K93" s="425"/>
      <c r="L93" s="425"/>
      <c r="M93" s="425"/>
      <c r="N93" s="425"/>
      <c r="O93" s="425"/>
      <c r="P93" s="408">
        <f t="shared" si="8"/>
        <v>2786</v>
      </c>
    </row>
    <row r="94" spans="1:16" s="371" customFormat="1" ht="12.75">
      <c r="A94" s="371" t="s">
        <v>14</v>
      </c>
      <c r="B94" s="372"/>
      <c r="C94" s="372"/>
      <c r="D94" s="374" t="s">
        <v>429</v>
      </c>
      <c r="E94" s="363"/>
      <c r="F94" s="425"/>
      <c r="G94" s="425"/>
      <c r="H94" s="425">
        <v>1279</v>
      </c>
      <c r="I94" s="425"/>
      <c r="J94" s="425"/>
      <c r="K94" s="425"/>
      <c r="L94" s="425"/>
      <c r="M94" s="425"/>
      <c r="N94" s="425"/>
      <c r="O94" s="425"/>
      <c r="P94" s="408">
        <f t="shared" si="8"/>
        <v>1279</v>
      </c>
    </row>
    <row r="95" spans="1:16" s="371" customFormat="1" ht="12.75">
      <c r="A95" s="371" t="s">
        <v>15</v>
      </c>
      <c r="B95" s="372"/>
      <c r="C95" s="372"/>
      <c r="D95" s="380" t="s">
        <v>430</v>
      </c>
      <c r="E95" s="450"/>
      <c r="F95" s="426"/>
      <c r="G95" s="426"/>
      <c r="H95" s="492">
        <f>H94/H93</f>
        <v>0.45908111988514</v>
      </c>
      <c r="I95" s="492"/>
      <c r="J95" s="492"/>
      <c r="K95" s="492"/>
      <c r="L95" s="492"/>
      <c r="M95" s="492"/>
      <c r="N95" s="492"/>
      <c r="O95" s="492"/>
      <c r="P95" s="493">
        <f>P94/P93</f>
        <v>0.45908111988514</v>
      </c>
    </row>
    <row r="96" spans="1:16" s="371" customFormat="1" ht="12.75">
      <c r="A96" s="371" t="s">
        <v>16</v>
      </c>
      <c r="B96" s="372"/>
      <c r="C96" s="372"/>
      <c r="D96" s="374" t="s">
        <v>416</v>
      </c>
      <c r="E96" s="363"/>
      <c r="F96" s="425"/>
      <c r="G96" s="425"/>
      <c r="H96" s="425"/>
      <c r="I96" s="425"/>
      <c r="J96" s="425"/>
      <c r="K96" s="425"/>
      <c r="L96" s="425"/>
      <c r="M96" s="425"/>
      <c r="N96" s="425"/>
      <c r="O96" s="389">
        <v>7512</v>
      </c>
      <c r="P96" s="390">
        <f t="shared" si="8"/>
        <v>7512</v>
      </c>
    </row>
    <row r="97" spans="1:16" s="371" customFormat="1" ht="12.75">
      <c r="A97" s="371" t="s">
        <v>17</v>
      </c>
      <c r="B97" s="372"/>
      <c r="C97" s="372"/>
      <c r="D97" s="374" t="s">
        <v>422</v>
      </c>
      <c r="E97" s="363"/>
      <c r="F97" s="425"/>
      <c r="G97" s="425"/>
      <c r="H97" s="425"/>
      <c r="I97" s="425"/>
      <c r="J97" s="425"/>
      <c r="K97" s="425"/>
      <c r="L97" s="425"/>
      <c r="M97" s="425"/>
      <c r="N97" s="425"/>
      <c r="O97" s="425">
        <v>9564</v>
      </c>
      <c r="P97" s="408">
        <f t="shared" si="8"/>
        <v>9564</v>
      </c>
    </row>
    <row r="98" spans="1:16" s="371" customFormat="1" ht="12.75">
      <c r="A98" s="371" t="s">
        <v>18</v>
      </c>
      <c r="B98" s="372"/>
      <c r="C98" s="372"/>
      <c r="D98" s="374" t="s">
        <v>429</v>
      </c>
      <c r="E98" s="363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08">
        <f t="shared" si="8"/>
        <v>0</v>
      </c>
    </row>
    <row r="99" spans="1:16" s="371" customFormat="1" ht="12.75">
      <c r="A99" s="371" t="s">
        <v>19</v>
      </c>
      <c r="B99" s="372"/>
      <c r="C99" s="372"/>
      <c r="D99" s="380" t="s">
        <v>430</v>
      </c>
      <c r="E99" s="450"/>
      <c r="F99" s="426"/>
      <c r="G99" s="426"/>
      <c r="H99" s="426"/>
      <c r="I99" s="426"/>
      <c r="J99" s="426"/>
      <c r="K99" s="426"/>
      <c r="L99" s="426"/>
      <c r="M99" s="426"/>
      <c r="N99" s="426"/>
      <c r="O99" s="426">
        <f>O98/O97</f>
        <v>0</v>
      </c>
      <c r="P99" s="428">
        <f>P98/P97</f>
        <v>0</v>
      </c>
    </row>
    <row r="100" spans="1:16" s="371" customFormat="1" ht="12.75">
      <c r="A100" s="371" t="s">
        <v>20</v>
      </c>
      <c r="B100" s="372"/>
      <c r="C100" s="372"/>
      <c r="D100" s="374" t="s">
        <v>397</v>
      </c>
      <c r="E100" s="363"/>
      <c r="F100" s="425"/>
      <c r="G100" s="425"/>
      <c r="H100" s="425"/>
      <c r="I100" s="425"/>
      <c r="J100" s="389">
        <v>7000</v>
      </c>
      <c r="K100" s="425"/>
      <c r="L100" s="425"/>
      <c r="M100" s="425"/>
      <c r="N100" s="425"/>
      <c r="O100" s="425"/>
      <c r="P100" s="390">
        <v>7000</v>
      </c>
    </row>
    <row r="101" spans="1:16" s="371" customFormat="1" ht="12.75">
      <c r="A101" s="371" t="s">
        <v>21</v>
      </c>
      <c r="B101" s="372"/>
      <c r="C101" s="372"/>
      <c r="D101" s="374" t="s">
        <v>422</v>
      </c>
      <c r="E101" s="447"/>
      <c r="F101" s="379"/>
      <c r="G101" s="379"/>
      <c r="H101" s="379"/>
      <c r="I101" s="379"/>
      <c r="J101" s="425">
        <v>15766</v>
      </c>
      <c r="K101" s="379"/>
      <c r="L101" s="379"/>
      <c r="M101" s="379"/>
      <c r="N101" s="379"/>
      <c r="O101" s="379"/>
      <c r="P101" s="408">
        <f>SUM(F101:O101)</f>
        <v>15766</v>
      </c>
    </row>
    <row r="102" spans="1:16" s="371" customFormat="1" ht="12.75">
      <c r="A102" s="371" t="s">
        <v>22</v>
      </c>
      <c r="B102" s="372"/>
      <c r="C102" s="372"/>
      <c r="D102" s="374" t="s">
        <v>429</v>
      </c>
      <c r="E102" s="447"/>
      <c r="F102" s="379"/>
      <c r="G102" s="379"/>
      <c r="H102" s="379"/>
      <c r="I102" s="379"/>
      <c r="J102" s="425">
        <v>15766</v>
      </c>
      <c r="K102" s="379"/>
      <c r="L102" s="379"/>
      <c r="M102" s="379"/>
      <c r="N102" s="379"/>
      <c r="O102" s="379"/>
      <c r="P102" s="408">
        <f>SUM(F102:O102)</f>
        <v>15766</v>
      </c>
    </row>
    <row r="103" spans="1:16" s="371" customFormat="1" ht="12.75">
      <c r="A103" s="371" t="s">
        <v>23</v>
      </c>
      <c r="B103" s="372"/>
      <c r="C103" s="372"/>
      <c r="D103" s="380" t="s">
        <v>430</v>
      </c>
      <c r="E103" s="449"/>
      <c r="F103" s="496"/>
      <c r="G103" s="496"/>
      <c r="H103" s="496"/>
      <c r="I103" s="496"/>
      <c r="J103" s="492">
        <f>J102/J101</f>
        <v>1</v>
      </c>
      <c r="K103" s="496"/>
      <c r="L103" s="496"/>
      <c r="M103" s="496"/>
      <c r="N103" s="496"/>
      <c r="O103" s="496"/>
      <c r="P103" s="493">
        <f>P102/P101</f>
        <v>1</v>
      </c>
    </row>
    <row r="104" spans="1:16" s="371" customFormat="1" ht="12.75">
      <c r="A104" s="371" t="s">
        <v>24</v>
      </c>
      <c r="B104" s="372"/>
      <c r="C104" s="372"/>
      <c r="D104" s="374" t="s">
        <v>412</v>
      </c>
      <c r="E104" s="447"/>
      <c r="F104" s="379"/>
      <c r="G104" s="379"/>
      <c r="H104" s="379"/>
      <c r="I104" s="379"/>
      <c r="J104" s="389">
        <v>3300</v>
      </c>
      <c r="K104" s="378"/>
      <c r="L104" s="378"/>
      <c r="M104" s="378"/>
      <c r="N104" s="378"/>
      <c r="O104" s="378"/>
      <c r="P104" s="390">
        <v>2800</v>
      </c>
    </row>
    <row r="105" spans="1:16" s="371" customFormat="1" ht="12.75">
      <c r="A105" s="371" t="s">
        <v>26</v>
      </c>
      <c r="B105" s="372"/>
      <c r="C105" s="372"/>
      <c r="D105" s="374" t="s">
        <v>422</v>
      </c>
      <c r="E105" s="445"/>
      <c r="F105" s="451">
        <f>SUM(F109:F121)</f>
        <v>0</v>
      </c>
      <c r="G105" s="451">
        <f>SUM(G109:G121)</f>
        <v>0</v>
      </c>
      <c r="H105" s="451">
        <f>SUM(H109:H121)</f>
        <v>0</v>
      </c>
      <c r="I105" s="451">
        <f>SUM(I109:I121)</f>
        <v>0</v>
      </c>
      <c r="J105" s="451">
        <v>3500</v>
      </c>
      <c r="K105" s="451">
        <f>SUM(K109:K121)</f>
        <v>0</v>
      </c>
      <c r="L105" s="451"/>
      <c r="M105" s="451"/>
      <c r="N105" s="451"/>
      <c r="O105" s="451">
        <f>SUM(O109:O121)</f>
        <v>0</v>
      </c>
      <c r="P105" s="408">
        <f>SUM(F105:O105)</f>
        <v>3500</v>
      </c>
    </row>
    <row r="106" spans="1:16" s="371" customFormat="1" ht="12.75">
      <c r="A106" s="371" t="s">
        <v>27</v>
      </c>
      <c r="B106" s="372"/>
      <c r="C106" s="372"/>
      <c r="D106" s="374" t="s">
        <v>429</v>
      </c>
      <c r="E106" s="445"/>
      <c r="F106" s="451"/>
      <c r="G106" s="451"/>
      <c r="H106" s="451"/>
      <c r="I106" s="451"/>
      <c r="J106" s="451">
        <v>3500</v>
      </c>
      <c r="K106" s="451"/>
      <c r="L106" s="451"/>
      <c r="M106" s="451"/>
      <c r="N106" s="451"/>
      <c r="O106" s="451"/>
      <c r="P106" s="408">
        <f>SUM(F106:O106)</f>
        <v>3500</v>
      </c>
    </row>
    <row r="107" spans="1:16" s="371" customFormat="1" ht="13.5" thickBot="1">
      <c r="A107" s="371" t="s">
        <v>29</v>
      </c>
      <c r="B107" s="372"/>
      <c r="C107" s="372"/>
      <c r="D107" s="468" t="s">
        <v>430</v>
      </c>
      <c r="E107" s="505"/>
      <c r="F107" s="490"/>
      <c r="G107" s="490"/>
      <c r="H107" s="490"/>
      <c r="I107" s="490"/>
      <c r="J107" s="490">
        <f>J106/J105</f>
        <v>1</v>
      </c>
      <c r="K107" s="490"/>
      <c r="L107" s="490"/>
      <c r="M107" s="490"/>
      <c r="N107" s="490"/>
      <c r="O107" s="490"/>
      <c r="P107" s="875">
        <f>P106/P105</f>
        <v>1</v>
      </c>
    </row>
    <row r="108" spans="1:16" s="371" customFormat="1" ht="13.5" thickTop="1">
      <c r="A108" s="371" t="s">
        <v>35</v>
      </c>
      <c r="B108" s="372"/>
      <c r="C108" s="372"/>
      <c r="D108" s="372" t="s">
        <v>383</v>
      </c>
      <c r="E108" s="372" t="s">
        <v>323</v>
      </c>
      <c r="F108" s="451"/>
      <c r="G108" s="451"/>
      <c r="H108" s="451"/>
      <c r="I108" s="451"/>
      <c r="J108" s="452">
        <v>500</v>
      </c>
      <c r="K108" s="452"/>
      <c r="L108" s="452"/>
      <c r="M108" s="452"/>
      <c r="N108" s="452"/>
      <c r="O108" s="452"/>
      <c r="P108" s="366">
        <v>500</v>
      </c>
    </row>
    <row r="109" spans="1:16" s="371" customFormat="1" ht="12.75">
      <c r="A109" s="371" t="s">
        <v>37</v>
      </c>
      <c r="B109" s="372"/>
      <c r="C109" s="372"/>
      <c r="D109" s="433"/>
      <c r="E109" s="372" t="s">
        <v>422</v>
      </c>
      <c r="F109" s="453"/>
      <c r="G109" s="424"/>
      <c r="H109" s="424"/>
      <c r="I109" s="424"/>
      <c r="J109" s="378">
        <v>500</v>
      </c>
      <c r="K109" s="424"/>
      <c r="L109" s="424"/>
      <c r="M109" s="424"/>
      <c r="N109" s="424"/>
      <c r="O109" s="424"/>
      <c r="P109" s="367">
        <f>SUM(F109:O109)</f>
        <v>500</v>
      </c>
    </row>
    <row r="110" spans="1:16" s="371" customFormat="1" ht="12.75">
      <c r="A110" s="371" t="s">
        <v>39</v>
      </c>
      <c r="B110" s="372"/>
      <c r="C110" s="372"/>
      <c r="D110" s="433"/>
      <c r="E110" s="448" t="s">
        <v>429</v>
      </c>
      <c r="F110" s="498"/>
      <c r="G110" s="442"/>
      <c r="H110" s="442"/>
      <c r="I110" s="442"/>
      <c r="J110" s="393">
        <v>500</v>
      </c>
      <c r="K110" s="442"/>
      <c r="L110" s="442"/>
      <c r="M110" s="442"/>
      <c r="N110" s="442"/>
      <c r="O110" s="442"/>
      <c r="P110" s="409">
        <f>SUM(F110:O110)</f>
        <v>500</v>
      </c>
    </row>
    <row r="111" spans="1:16" s="371" customFormat="1" ht="12.75">
      <c r="A111" s="371" t="s">
        <v>41</v>
      </c>
      <c r="B111" s="372"/>
      <c r="C111" s="372"/>
      <c r="D111" s="372"/>
      <c r="E111" s="372" t="s">
        <v>324</v>
      </c>
      <c r="F111" s="453"/>
      <c r="G111" s="424"/>
      <c r="H111" s="424"/>
      <c r="I111" s="424"/>
      <c r="J111" s="378">
        <v>500</v>
      </c>
      <c r="K111" s="424"/>
      <c r="L111" s="424"/>
      <c r="M111" s="424"/>
      <c r="N111" s="424"/>
      <c r="O111" s="424"/>
      <c r="P111" s="366">
        <v>500</v>
      </c>
    </row>
    <row r="112" spans="1:109" s="455" customFormat="1" ht="13.5" thickBot="1">
      <c r="A112" s="371" t="s">
        <v>42</v>
      </c>
      <c r="B112" s="372"/>
      <c r="C112" s="372"/>
      <c r="D112" s="372"/>
      <c r="E112" s="372" t="s">
        <v>422</v>
      </c>
      <c r="F112" s="454"/>
      <c r="G112" s="424"/>
      <c r="H112" s="424"/>
      <c r="I112" s="424"/>
      <c r="J112" s="378">
        <v>500</v>
      </c>
      <c r="K112" s="378"/>
      <c r="L112" s="378"/>
      <c r="M112" s="378"/>
      <c r="N112" s="378"/>
      <c r="O112" s="424"/>
      <c r="P112" s="367">
        <f>SUM(F112:O112)</f>
        <v>500</v>
      </c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3"/>
      <c r="AF112" s="433"/>
      <c r="AG112" s="433"/>
      <c r="AH112" s="433"/>
      <c r="AI112" s="433"/>
      <c r="AJ112" s="433"/>
      <c r="AK112" s="433"/>
      <c r="AL112" s="433"/>
      <c r="AM112" s="433"/>
      <c r="AN112" s="433"/>
      <c r="AO112" s="433"/>
      <c r="AP112" s="433"/>
      <c r="AQ112" s="433"/>
      <c r="AR112" s="433"/>
      <c r="AS112" s="433"/>
      <c r="AT112" s="433"/>
      <c r="AU112" s="433"/>
      <c r="AV112" s="433"/>
      <c r="AW112" s="433"/>
      <c r="AX112" s="433"/>
      <c r="AY112" s="433"/>
      <c r="AZ112" s="433"/>
      <c r="BA112" s="433"/>
      <c r="BB112" s="433"/>
      <c r="BC112" s="433"/>
      <c r="BD112" s="433"/>
      <c r="BE112" s="433"/>
      <c r="BF112" s="433"/>
      <c r="BG112" s="433"/>
      <c r="BH112" s="433"/>
      <c r="BI112" s="433"/>
      <c r="BJ112" s="433"/>
      <c r="BK112" s="433"/>
      <c r="BL112" s="433"/>
      <c r="BM112" s="433"/>
      <c r="BN112" s="433"/>
      <c r="BO112" s="433"/>
      <c r="BP112" s="433"/>
      <c r="BQ112" s="433"/>
      <c r="BR112" s="433"/>
      <c r="BS112" s="433"/>
      <c r="BT112" s="433"/>
      <c r="BU112" s="433"/>
      <c r="BV112" s="433"/>
      <c r="BW112" s="433"/>
      <c r="BX112" s="433"/>
      <c r="BY112" s="433"/>
      <c r="BZ112" s="433"/>
      <c r="CA112" s="433"/>
      <c r="CB112" s="433"/>
      <c r="CC112" s="433"/>
      <c r="CD112" s="433"/>
      <c r="CE112" s="433"/>
      <c r="CF112" s="433"/>
      <c r="CG112" s="433"/>
      <c r="CH112" s="433"/>
      <c r="CI112" s="433"/>
      <c r="CJ112" s="433"/>
      <c r="CK112" s="433"/>
      <c r="CL112" s="433"/>
      <c r="CM112" s="433"/>
      <c r="CN112" s="433"/>
      <c r="CO112" s="433"/>
      <c r="CP112" s="433"/>
      <c r="CQ112" s="433"/>
      <c r="CR112" s="433"/>
      <c r="CS112" s="433"/>
      <c r="CT112" s="433"/>
      <c r="CU112" s="433"/>
      <c r="CV112" s="433"/>
      <c r="CW112" s="433"/>
      <c r="CX112" s="433"/>
      <c r="CY112" s="433"/>
      <c r="CZ112" s="433"/>
      <c r="DA112" s="433"/>
      <c r="DB112" s="433"/>
      <c r="DC112" s="433"/>
      <c r="DD112" s="433"/>
      <c r="DE112" s="433"/>
    </row>
    <row r="113" spans="1:16" s="433" customFormat="1" ht="12.75">
      <c r="A113" s="371" t="s">
        <v>43</v>
      </c>
      <c r="B113" s="372"/>
      <c r="C113" s="372"/>
      <c r="D113" s="372"/>
      <c r="E113" s="448" t="s">
        <v>429</v>
      </c>
      <c r="F113" s="456"/>
      <c r="G113" s="442"/>
      <c r="H113" s="442"/>
      <c r="I113" s="442"/>
      <c r="J113" s="393">
        <v>500</v>
      </c>
      <c r="K113" s="393"/>
      <c r="L113" s="393"/>
      <c r="M113" s="393"/>
      <c r="N113" s="393"/>
      <c r="O113" s="442"/>
      <c r="P113" s="409">
        <f>SUM(F113:O113)</f>
        <v>500</v>
      </c>
    </row>
    <row r="114" spans="1:16" s="433" customFormat="1" ht="12.75">
      <c r="A114" s="371" t="s">
        <v>44</v>
      </c>
      <c r="B114" s="372"/>
      <c r="C114" s="372"/>
      <c r="D114" s="372"/>
      <c r="E114" s="372" t="s">
        <v>415</v>
      </c>
      <c r="F114" s="454"/>
      <c r="G114" s="424"/>
      <c r="H114" s="424"/>
      <c r="I114" s="424"/>
      <c r="J114" s="378">
        <v>300</v>
      </c>
      <c r="K114" s="378"/>
      <c r="L114" s="378"/>
      <c r="M114" s="378"/>
      <c r="N114" s="378"/>
      <c r="O114" s="424"/>
      <c r="P114" s="366">
        <v>300</v>
      </c>
    </row>
    <row r="115" spans="1:16" s="330" customFormat="1" ht="12.75">
      <c r="A115" s="371" t="s">
        <v>45</v>
      </c>
      <c r="B115" s="372"/>
      <c r="C115" s="372"/>
      <c r="D115" s="372"/>
      <c r="E115" s="372" t="s">
        <v>422</v>
      </c>
      <c r="F115" s="454"/>
      <c r="G115" s="424"/>
      <c r="H115" s="424"/>
      <c r="I115" s="424"/>
      <c r="J115" s="378">
        <v>300</v>
      </c>
      <c r="K115" s="424"/>
      <c r="L115" s="424"/>
      <c r="M115" s="424"/>
      <c r="N115" s="424"/>
      <c r="O115" s="424"/>
      <c r="P115" s="367">
        <f>SUM(F115:O115)</f>
        <v>300</v>
      </c>
    </row>
    <row r="116" spans="1:16" s="330" customFormat="1" ht="12.75">
      <c r="A116" s="371" t="s">
        <v>46</v>
      </c>
      <c r="B116" s="372"/>
      <c r="C116" s="372"/>
      <c r="D116" s="372"/>
      <c r="E116" s="448" t="s">
        <v>429</v>
      </c>
      <c r="F116" s="456"/>
      <c r="G116" s="442"/>
      <c r="H116" s="442"/>
      <c r="I116" s="442"/>
      <c r="J116" s="393">
        <v>300</v>
      </c>
      <c r="K116" s="442"/>
      <c r="L116" s="442"/>
      <c r="M116" s="442"/>
      <c r="N116" s="442"/>
      <c r="O116" s="442"/>
      <c r="P116" s="409">
        <f>SUM(F116:O116)</f>
        <v>300</v>
      </c>
    </row>
    <row r="117" spans="1:16" s="330" customFormat="1" ht="12.75">
      <c r="A117" s="371" t="s">
        <v>47</v>
      </c>
      <c r="B117" s="372"/>
      <c r="C117" s="372"/>
      <c r="D117" s="372"/>
      <c r="E117" s="372" t="s">
        <v>803</v>
      </c>
      <c r="F117" s="454"/>
      <c r="G117" s="424"/>
      <c r="H117" s="424"/>
      <c r="I117" s="424"/>
      <c r="J117" s="378">
        <v>500</v>
      </c>
      <c r="K117" s="378"/>
      <c r="L117" s="378"/>
      <c r="M117" s="378"/>
      <c r="N117" s="378"/>
      <c r="O117" s="424"/>
      <c r="P117" s="366">
        <f>SUM(F117:O117)</f>
        <v>500</v>
      </c>
    </row>
    <row r="118" spans="1:16" s="330" customFormat="1" ht="12.75">
      <c r="A118" s="371" t="s">
        <v>48</v>
      </c>
      <c r="B118" s="372"/>
      <c r="C118" s="372"/>
      <c r="D118" s="372"/>
      <c r="E118" s="372" t="s">
        <v>422</v>
      </c>
      <c r="F118" s="454"/>
      <c r="G118" s="424"/>
      <c r="H118" s="424"/>
      <c r="I118" s="424"/>
      <c r="J118" s="378">
        <v>500</v>
      </c>
      <c r="K118" s="424"/>
      <c r="L118" s="424"/>
      <c r="M118" s="424"/>
      <c r="N118" s="424"/>
      <c r="O118" s="424"/>
      <c r="P118" s="366">
        <f>SUM(F118:O118)</f>
        <v>500</v>
      </c>
    </row>
    <row r="119" spans="1:16" s="330" customFormat="1" ht="12.75">
      <c r="A119" s="371" t="s">
        <v>49</v>
      </c>
      <c r="B119" s="372"/>
      <c r="C119" s="372"/>
      <c r="D119" s="372"/>
      <c r="E119" s="448" t="s">
        <v>429</v>
      </c>
      <c r="F119" s="456"/>
      <c r="G119" s="442"/>
      <c r="H119" s="442"/>
      <c r="I119" s="442"/>
      <c r="J119" s="393">
        <v>500</v>
      </c>
      <c r="K119" s="442"/>
      <c r="L119" s="442"/>
      <c r="M119" s="442"/>
      <c r="N119" s="442"/>
      <c r="O119" s="442"/>
      <c r="P119" s="734">
        <f>SUM(F119:O119)</f>
        <v>500</v>
      </c>
    </row>
    <row r="120" spans="1:16" s="330" customFormat="1" ht="12.75">
      <c r="A120" s="371" t="s">
        <v>50</v>
      </c>
      <c r="B120" s="372"/>
      <c r="C120" s="372"/>
      <c r="D120" s="372"/>
      <c r="E120" s="372" t="s">
        <v>325</v>
      </c>
      <c r="F120" s="454"/>
      <c r="G120" s="424"/>
      <c r="H120" s="424"/>
      <c r="I120" s="424"/>
      <c r="J120" s="378">
        <v>1500</v>
      </c>
      <c r="K120" s="424"/>
      <c r="L120" s="424"/>
      <c r="M120" s="424"/>
      <c r="N120" s="424"/>
      <c r="O120" s="424"/>
      <c r="P120" s="366">
        <v>1500</v>
      </c>
    </row>
    <row r="121" spans="1:16" s="330" customFormat="1" ht="12.75">
      <c r="A121" s="371" t="s">
        <v>52</v>
      </c>
      <c r="B121" s="372"/>
      <c r="C121" s="372"/>
      <c r="D121" s="372"/>
      <c r="E121" s="372" t="s">
        <v>422</v>
      </c>
      <c r="F121" s="454"/>
      <c r="G121" s="424"/>
      <c r="H121" s="424"/>
      <c r="I121" s="424"/>
      <c r="J121" s="378">
        <v>1500</v>
      </c>
      <c r="K121" s="424"/>
      <c r="L121" s="424"/>
      <c r="M121" s="424"/>
      <c r="N121" s="424"/>
      <c r="O121" s="424"/>
      <c r="P121" s="367">
        <f>SUM(F121:O121)</f>
        <v>1500</v>
      </c>
    </row>
    <row r="122" spans="1:16" s="330" customFormat="1" ht="12.75">
      <c r="A122" s="371" t="s">
        <v>53</v>
      </c>
      <c r="B122" s="372"/>
      <c r="C122" s="372"/>
      <c r="D122" s="448"/>
      <c r="E122" s="448" t="s">
        <v>429</v>
      </c>
      <c r="F122" s="456"/>
      <c r="G122" s="442"/>
      <c r="H122" s="442"/>
      <c r="I122" s="442"/>
      <c r="J122" s="393">
        <v>1500</v>
      </c>
      <c r="K122" s="442"/>
      <c r="L122" s="442"/>
      <c r="M122" s="442"/>
      <c r="N122" s="442"/>
      <c r="O122" s="442"/>
      <c r="P122" s="457">
        <f>SUM(F122:O122)</f>
        <v>1500</v>
      </c>
    </row>
    <row r="123" spans="1:16" s="330" customFormat="1" ht="12.75">
      <c r="A123" s="371" t="s">
        <v>54</v>
      </c>
      <c r="B123" s="372"/>
      <c r="C123" s="372"/>
      <c r="D123" s="372"/>
      <c r="E123" s="372" t="s">
        <v>804</v>
      </c>
      <c r="F123" s="454"/>
      <c r="G123" s="424"/>
      <c r="H123" s="424"/>
      <c r="I123" s="424"/>
      <c r="J123" s="378"/>
      <c r="K123" s="424"/>
      <c r="L123" s="424"/>
      <c r="M123" s="424"/>
      <c r="N123" s="424"/>
      <c r="O123" s="424"/>
      <c r="P123" s="366">
        <f>SUM(F123:O123)</f>
        <v>0</v>
      </c>
    </row>
    <row r="124" spans="1:16" s="330" customFormat="1" ht="12.75">
      <c r="A124" s="371" t="s">
        <v>55</v>
      </c>
      <c r="B124" s="372"/>
      <c r="C124" s="372"/>
      <c r="D124" s="372"/>
      <c r="E124" s="372" t="s">
        <v>422</v>
      </c>
      <c r="F124" s="454"/>
      <c r="G124" s="424"/>
      <c r="H124" s="424"/>
      <c r="I124" s="424"/>
      <c r="J124" s="378">
        <v>200</v>
      </c>
      <c r="K124" s="424"/>
      <c r="L124" s="424"/>
      <c r="M124" s="424"/>
      <c r="N124" s="424"/>
      <c r="O124" s="424"/>
      <c r="P124" s="366">
        <f>SUM(F124:O124)</f>
        <v>200</v>
      </c>
    </row>
    <row r="125" spans="1:16" s="330" customFormat="1" ht="12.75">
      <c r="A125" s="371" t="s">
        <v>56</v>
      </c>
      <c r="B125" s="372"/>
      <c r="C125" s="372"/>
      <c r="D125" s="448"/>
      <c r="E125" s="448" t="s">
        <v>429</v>
      </c>
      <c r="F125" s="456"/>
      <c r="G125" s="442"/>
      <c r="H125" s="442"/>
      <c r="I125" s="442"/>
      <c r="J125" s="393">
        <v>200</v>
      </c>
      <c r="K125" s="442"/>
      <c r="L125" s="442"/>
      <c r="M125" s="442"/>
      <c r="N125" s="442"/>
      <c r="O125" s="442"/>
      <c r="P125" s="734">
        <f>SUM(F125:O125)</f>
        <v>200</v>
      </c>
    </row>
    <row r="126" spans="1:16" s="330" customFormat="1" ht="12.75">
      <c r="A126" s="371" t="s">
        <v>57</v>
      </c>
      <c r="B126" s="372"/>
      <c r="C126" s="372"/>
      <c r="D126" s="458" t="s">
        <v>399</v>
      </c>
      <c r="E126" s="372"/>
      <c r="F126" s="459">
        <v>1775</v>
      </c>
      <c r="G126" s="389">
        <v>480</v>
      </c>
      <c r="H126" s="424"/>
      <c r="I126" s="424"/>
      <c r="J126" s="378"/>
      <c r="K126" s="424"/>
      <c r="L126" s="424"/>
      <c r="M126" s="424"/>
      <c r="N126" s="424"/>
      <c r="O126" s="424"/>
      <c r="P126" s="390">
        <v>2255</v>
      </c>
    </row>
    <row r="127" spans="1:17" s="330" customFormat="1" ht="12.75">
      <c r="A127" s="371" t="s">
        <v>58</v>
      </c>
      <c r="B127" s="443"/>
      <c r="C127" s="443"/>
      <c r="D127" s="458" t="s">
        <v>422</v>
      </c>
      <c r="E127" s="443"/>
      <c r="F127" s="460">
        <v>11049</v>
      </c>
      <c r="G127" s="461">
        <v>1632</v>
      </c>
      <c r="H127" s="461">
        <v>500</v>
      </c>
      <c r="I127" s="462"/>
      <c r="J127" s="462"/>
      <c r="K127" s="461">
        <v>1000</v>
      </c>
      <c r="L127" s="462"/>
      <c r="M127" s="462"/>
      <c r="N127" s="462"/>
      <c r="O127" s="462"/>
      <c r="P127" s="408">
        <f>SUM(F127:O127)</f>
        <v>14181</v>
      </c>
      <c r="Q127" s="443"/>
    </row>
    <row r="128" spans="1:17" s="330" customFormat="1" ht="12.75">
      <c r="A128" s="371" t="s">
        <v>59</v>
      </c>
      <c r="B128" s="443"/>
      <c r="C128" s="443"/>
      <c r="D128" s="374" t="s">
        <v>429</v>
      </c>
      <c r="E128" s="443"/>
      <c r="F128" s="460">
        <v>10206</v>
      </c>
      <c r="G128" s="461">
        <v>1570</v>
      </c>
      <c r="H128" s="461">
        <v>218</v>
      </c>
      <c r="I128" s="462"/>
      <c r="J128" s="462"/>
      <c r="K128" s="461">
        <v>912</v>
      </c>
      <c r="L128" s="462"/>
      <c r="M128" s="462"/>
      <c r="N128" s="462"/>
      <c r="O128" s="462"/>
      <c r="P128" s="408">
        <f>SUM(F128:O128)</f>
        <v>12906</v>
      </c>
      <c r="Q128" s="443"/>
    </row>
    <row r="129" spans="1:17" s="330" customFormat="1" ht="13.5" thickBot="1">
      <c r="A129" s="371" t="s">
        <v>60</v>
      </c>
      <c r="B129" s="443"/>
      <c r="C129" s="443"/>
      <c r="D129" s="468" t="s">
        <v>430</v>
      </c>
      <c r="E129" s="499"/>
      <c r="F129" s="490">
        <f>F128/F127</f>
        <v>0.9237035025794189</v>
      </c>
      <c r="G129" s="490">
        <f>G128/G127</f>
        <v>0.9620098039215687</v>
      </c>
      <c r="H129" s="490">
        <f>H128/H127</f>
        <v>0.436</v>
      </c>
      <c r="I129" s="490"/>
      <c r="J129" s="490"/>
      <c r="K129" s="490">
        <f>K128/K127</f>
        <v>0.912</v>
      </c>
      <c r="L129" s="490"/>
      <c r="M129" s="490"/>
      <c r="N129" s="490"/>
      <c r="O129" s="490"/>
      <c r="P129" s="875">
        <f>P128/P127</f>
        <v>0.9100909667865453</v>
      </c>
      <c r="Q129" s="443"/>
    </row>
    <row r="130" spans="1:17" s="330" customFormat="1" ht="13.5" thickTop="1">
      <c r="A130" s="371" t="s">
        <v>61</v>
      </c>
      <c r="B130" s="443"/>
      <c r="C130" s="443"/>
      <c r="D130" s="458" t="s">
        <v>8</v>
      </c>
      <c r="E130" s="443"/>
      <c r="F130" s="463"/>
      <c r="G130" s="463"/>
      <c r="H130" s="464"/>
      <c r="I130" s="464"/>
      <c r="J130" s="464"/>
      <c r="K130" s="464"/>
      <c r="L130" s="464"/>
      <c r="M130" s="464"/>
      <c r="N130" s="464"/>
      <c r="O130" s="465">
        <v>1000</v>
      </c>
      <c r="P130" s="390">
        <v>1000</v>
      </c>
      <c r="Q130" s="443"/>
    </row>
    <row r="131" spans="1:17" s="330" customFormat="1" ht="12.75">
      <c r="A131" s="371" t="s">
        <v>62</v>
      </c>
      <c r="B131" s="443"/>
      <c r="C131" s="443"/>
      <c r="D131" s="458" t="s">
        <v>422</v>
      </c>
      <c r="E131" s="443"/>
      <c r="F131" s="460"/>
      <c r="G131" s="460"/>
      <c r="H131" s="466"/>
      <c r="I131" s="466"/>
      <c r="J131" s="466"/>
      <c r="K131" s="466"/>
      <c r="L131" s="466"/>
      <c r="M131" s="466"/>
      <c r="N131" s="466"/>
      <c r="O131" s="467">
        <v>0</v>
      </c>
      <c r="P131" s="408">
        <f>SUM(F131:O131)</f>
        <v>0</v>
      </c>
      <c r="Q131" s="443"/>
    </row>
    <row r="132" spans="1:17" s="330" customFormat="1" ht="12.75">
      <c r="A132" s="371" t="s">
        <v>63</v>
      </c>
      <c r="B132" s="443"/>
      <c r="C132" s="443"/>
      <c r="D132" s="374" t="s">
        <v>429</v>
      </c>
      <c r="E132" s="443"/>
      <c r="F132" s="460"/>
      <c r="G132" s="460"/>
      <c r="H132" s="466"/>
      <c r="I132" s="466"/>
      <c r="J132" s="466"/>
      <c r="K132" s="466"/>
      <c r="L132" s="466"/>
      <c r="M132" s="466"/>
      <c r="N132" s="466"/>
      <c r="O132" s="467"/>
      <c r="P132" s="408">
        <f>SUM(F132:O132)</f>
        <v>0</v>
      </c>
      <c r="Q132" s="443"/>
    </row>
    <row r="133" spans="1:17" s="330" customFormat="1" ht="12.75">
      <c r="A133" s="371" t="s">
        <v>64</v>
      </c>
      <c r="B133" s="735"/>
      <c r="C133" s="735"/>
      <c r="D133" s="380" t="s">
        <v>430</v>
      </c>
      <c r="E133" s="735"/>
      <c r="F133" s="736"/>
      <c r="G133" s="736"/>
      <c r="H133" s="737"/>
      <c r="I133" s="737"/>
      <c r="J133" s="737"/>
      <c r="K133" s="737"/>
      <c r="L133" s="737"/>
      <c r="M133" s="737"/>
      <c r="N133" s="737"/>
      <c r="O133" s="738"/>
      <c r="P133" s="428"/>
      <c r="Q133" s="443"/>
    </row>
    <row r="134" spans="1:17" s="330" customFormat="1" ht="12.75">
      <c r="A134" s="371" t="s">
        <v>65</v>
      </c>
      <c r="B134" s="443"/>
      <c r="C134" s="443"/>
      <c r="D134" s="374" t="s">
        <v>805</v>
      </c>
      <c r="E134" s="443"/>
      <c r="F134" s="460">
        <v>2828</v>
      </c>
      <c r="G134" s="460">
        <v>782</v>
      </c>
      <c r="H134" s="466">
        <v>102511</v>
      </c>
      <c r="I134" s="466"/>
      <c r="J134" s="466"/>
      <c r="K134" s="466"/>
      <c r="L134" s="466">
        <v>5000</v>
      </c>
      <c r="M134" s="466"/>
      <c r="N134" s="466"/>
      <c r="O134" s="467"/>
      <c r="P134" s="408">
        <f>SUM(F134:O134)</f>
        <v>111121</v>
      </c>
      <c r="Q134" s="443"/>
    </row>
    <row r="135" spans="1:17" s="330" customFormat="1" ht="12.75">
      <c r="A135" s="371" t="s">
        <v>66</v>
      </c>
      <c r="B135" s="443"/>
      <c r="C135" s="443"/>
      <c r="D135" s="374" t="s">
        <v>422</v>
      </c>
      <c r="E135" s="443"/>
      <c r="F135" s="460">
        <v>3480</v>
      </c>
      <c r="G135" s="460">
        <v>827</v>
      </c>
      <c r="H135" s="466">
        <v>101565</v>
      </c>
      <c r="I135" s="466"/>
      <c r="J135" s="466"/>
      <c r="K135" s="466"/>
      <c r="L135" s="466"/>
      <c r="M135" s="466"/>
      <c r="N135" s="466"/>
      <c r="O135" s="467"/>
      <c r="P135" s="408">
        <f>SUM(F135:O135)</f>
        <v>105872</v>
      </c>
      <c r="Q135" s="443"/>
    </row>
    <row r="136" spans="1:17" s="330" customFormat="1" ht="12.75">
      <c r="A136" s="371" t="s">
        <v>67</v>
      </c>
      <c r="B136" s="443"/>
      <c r="C136" s="443"/>
      <c r="D136" s="374" t="s">
        <v>429</v>
      </c>
      <c r="E136" s="443"/>
      <c r="F136" s="460">
        <v>2298</v>
      </c>
      <c r="G136" s="460">
        <v>620</v>
      </c>
      <c r="H136" s="466">
        <v>89000</v>
      </c>
      <c r="I136" s="466"/>
      <c r="J136" s="466"/>
      <c r="K136" s="466"/>
      <c r="L136" s="466"/>
      <c r="M136" s="466"/>
      <c r="N136" s="466"/>
      <c r="O136" s="467"/>
      <c r="P136" s="408">
        <f>SUM(F136:O136)</f>
        <v>91918</v>
      </c>
      <c r="Q136" s="443"/>
    </row>
    <row r="137" spans="1:17" s="330" customFormat="1" ht="12.75">
      <c r="A137" s="371" t="s">
        <v>68</v>
      </c>
      <c r="B137" s="735"/>
      <c r="C137" s="735"/>
      <c r="D137" s="380" t="s">
        <v>430</v>
      </c>
      <c r="E137" s="735"/>
      <c r="F137" s="772">
        <f>F136/F135</f>
        <v>0.6603448275862069</v>
      </c>
      <c r="G137" s="772">
        <f>G136/G135</f>
        <v>0.7496977025392987</v>
      </c>
      <c r="H137" s="772">
        <f>H136/H135</f>
        <v>0.8762861221877616</v>
      </c>
      <c r="I137" s="772"/>
      <c r="J137" s="772"/>
      <c r="K137" s="772"/>
      <c r="L137" s="772"/>
      <c r="M137" s="772"/>
      <c r="N137" s="772"/>
      <c r="O137" s="772"/>
      <c r="P137" s="773">
        <f>P136/P135</f>
        <v>0.8681993350460934</v>
      </c>
      <c r="Q137" s="443"/>
    </row>
    <row r="138" spans="1:17" s="330" customFormat="1" ht="12.75">
      <c r="A138" s="371" t="s">
        <v>69</v>
      </c>
      <c r="B138" s="443"/>
      <c r="C138" s="443"/>
      <c r="D138" s="374" t="s">
        <v>806</v>
      </c>
      <c r="E138" s="443"/>
      <c r="F138" s="460"/>
      <c r="G138" s="460"/>
      <c r="H138" s="466">
        <v>1494</v>
      </c>
      <c r="I138" s="466"/>
      <c r="J138" s="466"/>
      <c r="K138" s="466"/>
      <c r="L138" s="466"/>
      <c r="M138" s="466"/>
      <c r="N138" s="466"/>
      <c r="O138" s="467"/>
      <c r="P138" s="408">
        <f>SUM(F138:O138)</f>
        <v>1494</v>
      </c>
      <c r="Q138" s="443"/>
    </row>
    <row r="139" spans="1:17" s="330" customFormat="1" ht="12.75">
      <c r="A139" s="371" t="s">
        <v>70</v>
      </c>
      <c r="B139" s="443"/>
      <c r="C139" s="443"/>
      <c r="D139" s="374" t="s">
        <v>422</v>
      </c>
      <c r="E139" s="443"/>
      <c r="F139" s="460"/>
      <c r="G139" s="460"/>
      <c r="H139" s="466">
        <v>1494</v>
      </c>
      <c r="I139" s="466"/>
      <c r="J139" s="466"/>
      <c r="K139" s="466"/>
      <c r="L139" s="466"/>
      <c r="M139" s="466"/>
      <c r="N139" s="466"/>
      <c r="O139" s="467"/>
      <c r="P139" s="408">
        <f>SUM(F139:O139)</f>
        <v>1494</v>
      </c>
      <c r="Q139" s="443"/>
    </row>
    <row r="140" spans="1:17" s="330" customFormat="1" ht="12.75">
      <c r="A140" s="371" t="s">
        <v>71</v>
      </c>
      <c r="B140" s="443"/>
      <c r="C140" s="443"/>
      <c r="D140" s="374" t="s">
        <v>429</v>
      </c>
      <c r="E140" s="443"/>
      <c r="F140" s="460"/>
      <c r="G140" s="460"/>
      <c r="H140" s="466">
        <v>1335</v>
      </c>
      <c r="I140" s="466"/>
      <c r="J140" s="466"/>
      <c r="K140" s="466">
        <v>6</v>
      </c>
      <c r="L140" s="466"/>
      <c r="M140" s="466"/>
      <c r="N140" s="466"/>
      <c r="O140" s="467"/>
      <c r="P140" s="408">
        <f>SUM(F140:O140)</f>
        <v>1341</v>
      </c>
      <c r="Q140" s="443"/>
    </row>
    <row r="141" spans="1:17" s="330" customFormat="1" ht="13.5" thickBot="1">
      <c r="A141" s="371" t="s">
        <v>72</v>
      </c>
      <c r="B141" s="739"/>
      <c r="C141" s="739"/>
      <c r="D141" s="468" t="s">
        <v>430</v>
      </c>
      <c r="E141" s="739"/>
      <c r="F141" s="740"/>
      <c r="G141" s="740"/>
      <c r="H141" s="774">
        <f>H140/H139</f>
        <v>0.893574297188755</v>
      </c>
      <c r="I141" s="741"/>
      <c r="J141" s="741"/>
      <c r="K141" s="774"/>
      <c r="L141" s="741"/>
      <c r="M141" s="741"/>
      <c r="N141" s="741"/>
      <c r="O141" s="742"/>
      <c r="P141" s="876">
        <f>P140/P139</f>
        <v>0.8975903614457831</v>
      </c>
      <c r="Q141" s="443"/>
    </row>
    <row r="142" spans="1:17" s="330" customFormat="1" ht="13.5" thickTop="1">
      <c r="A142" s="371" t="s">
        <v>73</v>
      </c>
      <c r="B142" s="355" t="s">
        <v>360</v>
      </c>
      <c r="C142" s="355"/>
      <c r="D142" s="458"/>
      <c r="E142" s="443"/>
      <c r="F142" s="459">
        <f aca="true" t="shared" si="9" ref="F142:H143">SUM(F8,F12,F16,F38,F72,F76,F92,F96,F100,F104,F126,F130,F134,F138,F35)</f>
        <v>15172</v>
      </c>
      <c r="G142" s="459">
        <f t="shared" si="9"/>
        <v>3854</v>
      </c>
      <c r="H142" s="459">
        <f t="shared" si="9"/>
        <v>138789</v>
      </c>
      <c r="I142" s="459">
        <f aca="true" t="shared" si="10" ref="I142:K143">SUM(I8,I12,I16,I38,I72,I76,I92,I96,I100,I104,I126,I130)</f>
        <v>13470</v>
      </c>
      <c r="J142" s="459">
        <f t="shared" si="10"/>
        <v>68629</v>
      </c>
      <c r="K142" s="459">
        <f t="shared" si="10"/>
        <v>107</v>
      </c>
      <c r="L142" s="459">
        <f>SUM(L8,L12,L16,L38,L72,L76,L92,L96,L100,L104,L126,L130,L134)</f>
        <v>5381</v>
      </c>
      <c r="M142" s="459">
        <f>SUM(M8,M12,M16,M38,M72,M76,M92,M96,M100,M104,M126,M130)</f>
        <v>0</v>
      </c>
      <c r="N142" s="459"/>
      <c r="O142" s="459">
        <f>SUM(O8,O12,O16,O38,O72,O76,O92,O96,O100,O104,O126,O130)</f>
        <v>8512</v>
      </c>
      <c r="P142" s="469">
        <f>SUM(F142:O142)</f>
        <v>253914</v>
      </c>
      <c r="Q142" s="628">
        <f>SUM(F142:O142)</f>
        <v>253914</v>
      </c>
    </row>
    <row r="143" spans="1:17" s="330" customFormat="1" ht="12.75">
      <c r="A143" s="371" t="s">
        <v>74</v>
      </c>
      <c r="B143" s="355" t="s">
        <v>422</v>
      </c>
      <c r="C143" s="355"/>
      <c r="D143" s="374"/>
      <c r="E143" s="374"/>
      <c r="F143" s="459">
        <f t="shared" si="9"/>
        <v>25191</v>
      </c>
      <c r="G143" s="459">
        <f t="shared" si="9"/>
        <v>5207</v>
      </c>
      <c r="H143" s="459">
        <f t="shared" si="9"/>
        <v>150702</v>
      </c>
      <c r="I143" s="451">
        <f t="shared" si="10"/>
        <v>17101</v>
      </c>
      <c r="J143" s="451">
        <f t="shared" si="10"/>
        <v>94049</v>
      </c>
      <c r="K143" s="451">
        <f t="shared" si="10"/>
        <v>2077</v>
      </c>
      <c r="L143" s="451">
        <f>SUM(L9,L13,L17,L39,L73,L77,L93,L97,L101,L105,L127,L131)</f>
        <v>381</v>
      </c>
      <c r="M143" s="451">
        <f>SUM(M9,M13,M17,M39,M73,M77,M93,M97,M101,M105,M127,M131)</f>
        <v>0</v>
      </c>
      <c r="N143" s="451"/>
      <c r="O143" s="451">
        <f>SUM(O9,O13,O17,O39,O73,O77,O93,O97,O101,O105,O127,O131)</f>
        <v>9564</v>
      </c>
      <c r="P143" s="469">
        <f>SUM(F143:O143)</f>
        <v>304272</v>
      </c>
      <c r="Q143" s="443"/>
    </row>
    <row r="144" spans="1:17" s="330" customFormat="1" ht="12.75">
      <c r="A144" s="371" t="s">
        <v>75</v>
      </c>
      <c r="B144" s="355" t="s">
        <v>429</v>
      </c>
      <c r="C144" s="355"/>
      <c r="D144" s="374"/>
      <c r="E144" s="374"/>
      <c r="F144" s="451">
        <f>SUM(F10,F14,F18,F34,F37,F40,F74,F78,F94,F98,F102,F106,F128,F136)</f>
        <v>23166</v>
      </c>
      <c r="G144" s="451">
        <f>SUM(G10,G14,G18,G34,G37,G40,G74,G78,G94,G98,G102,G106,G128,G136)</f>
        <v>4938</v>
      </c>
      <c r="H144" s="451">
        <f aca="true" t="shared" si="11" ref="H144:O144">SUM(H10,H14,H18,H34,H37,H40,H74,H78,H94,H98,H102,H106,H128,H132,H136,H140)</f>
        <v>129379</v>
      </c>
      <c r="I144" s="451">
        <f t="shared" si="11"/>
        <v>13919</v>
      </c>
      <c r="J144" s="451">
        <f t="shared" si="11"/>
        <v>93419</v>
      </c>
      <c r="K144" s="451">
        <f t="shared" si="11"/>
        <v>2222</v>
      </c>
      <c r="L144" s="451">
        <f t="shared" si="11"/>
        <v>0</v>
      </c>
      <c r="M144" s="451">
        <f t="shared" si="11"/>
        <v>0</v>
      </c>
      <c r="N144" s="451">
        <f t="shared" si="11"/>
        <v>0</v>
      </c>
      <c r="O144" s="451">
        <f t="shared" si="11"/>
        <v>0</v>
      </c>
      <c r="P144" s="470">
        <f>SUM(F144:O144)</f>
        <v>267043</v>
      </c>
      <c r="Q144" s="628"/>
    </row>
    <row r="145" spans="1:17" s="330" customFormat="1" ht="13.5" thickBot="1">
      <c r="A145" s="371" t="s">
        <v>76</v>
      </c>
      <c r="B145" s="384" t="s">
        <v>430</v>
      </c>
      <c r="C145" s="384"/>
      <c r="D145" s="471"/>
      <c r="E145" s="471"/>
      <c r="F145" s="490">
        <f>F144/F143</f>
        <v>0.9196141479099679</v>
      </c>
      <c r="G145" s="490">
        <f aca="true" t="shared" si="12" ref="G145:P145">G144/G143</f>
        <v>0.94833877472633</v>
      </c>
      <c r="H145" s="490">
        <f t="shared" si="12"/>
        <v>0.8585088452707993</v>
      </c>
      <c r="I145" s="490">
        <f t="shared" si="12"/>
        <v>0.8139290099994152</v>
      </c>
      <c r="J145" s="490">
        <f t="shared" si="12"/>
        <v>0.9933013641825006</v>
      </c>
      <c r="K145" s="490">
        <f t="shared" si="12"/>
        <v>1.0698122291766972</v>
      </c>
      <c r="L145" s="490">
        <f t="shared" si="12"/>
        <v>0</v>
      </c>
      <c r="M145" s="490"/>
      <c r="N145" s="490"/>
      <c r="O145" s="490">
        <f t="shared" si="12"/>
        <v>0</v>
      </c>
      <c r="P145" s="875">
        <f t="shared" si="12"/>
        <v>0.8776456591470789</v>
      </c>
      <c r="Q145" s="443"/>
    </row>
    <row r="146" spans="1:16" s="330" customFormat="1" ht="12.75">
      <c r="A146" s="371" t="s">
        <v>77</v>
      </c>
      <c r="B146" s="372"/>
      <c r="C146" s="364" t="s">
        <v>326</v>
      </c>
      <c r="D146" s="364"/>
      <c r="E146" s="472"/>
      <c r="F146" s="424"/>
      <c r="G146" s="424"/>
      <c r="H146" s="424"/>
      <c r="I146" s="424"/>
      <c r="J146" s="424"/>
      <c r="K146" s="424"/>
      <c r="L146" s="424"/>
      <c r="M146" s="424"/>
      <c r="N146" s="424"/>
      <c r="O146" s="424"/>
      <c r="P146" s="408"/>
    </row>
    <row r="147" spans="1:16" s="330" customFormat="1" ht="12.75">
      <c r="A147" s="371" t="s">
        <v>78</v>
      </c>
      <c r="B147" s="372"/>
      <c r="C147" s="372"/>
      <c r="D147" s="380" t="s">
        <v>388</v>
      </c>
      <c r="E147" s="47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409"/>
    </row>
    <row r="148" spans="1:16" s="330" customFormat="1" ht="12.75">
      <c r="A148" s="371" t="s">
        <v>79</v>
      </c>
      <c r="B148" s="372"/>
      <c r="C148" s="372"/>
      <c r="D148" s="374"/>
      <c r="E148" s="474" t="s">
        <v>414</v>
      </c>
      <c r="F148" s="378"/>
      <c r="G148" s="378"/>
      <c r="H148" s="378"/>
      <c r="I148" s="378"/>
      <c r="J148" s="378"/>
      <c r="K148" s="378">
        <v>2425</v>
      </c>
      <c r="L148" s="378"/>
      <c r="M148" s="378"/>
      <c r="N148" s="378"/>
      <c r="O148" s="378"/>
      <c r="P148" s="366">
        <v>5731</v>
      </c>
    </row>
    <row r="149" spans="1:16" s="330" customFormat="1" ht="12.75">
      <c r="A149" s="371" t="s">
        <v>80</v>
      </c>
      <c r="B149" s="372"/>
      <c r="C149" s="372"/>
      <c r="D149" s="372"/>
      <c r="E149" s="474" t="s">
        <v>422</v>
      </c>
      <c r="F149" s="378"/>
      <c r="G149" s="378"/>
      <c r="H149" s="378"/>
      <c r="I149" s="378"/>
      <c r="J149" s="378"/>
      <c r="K149" s="378">
        <v>0</v>
      </c>
      <c r="L149" s="378"/>
      <c r="M149" s="378"/>
      <c r="N149" s="378"/>
      <c r="O149" s="378"/>
      <c r="P149" s="367">
        <f>SUM(F149:O149)</f>
        <v>0</v>
      </c>
    </row>
    <row r="150" spans="1:16" s="330" customFormat="1" ht="12.75">
      <c r="A150" s="371" t="s">
        <v>81</v>
      </c>
      <c r="B150" s="372"/>
      <c r="C150" s="372"/>
      <c r="D150" s="372"/>
      <c r="E150" s="500" t="s">
        <v>429</v>
      </c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409">
        <f>SUM(F150:O150)</f>
        <v>0</v>
      </c>
    </row>
    <row r="151" spans="1:16" s="330" customFormat="1" ht="12.75">
      <c r="A151" s="371" t="s">
        <v>82</v>
      </c>
      <c r="B151" s="372"/>
      <c r="C151" s="372"/>
      <c r="D151" s="372"/>
      <c r="E151" s="474" t="s">
        <v>427</v>
      </c>
      <c r="F151" s="378"/>
      <c r="G151" s="378"/>
      <c r="H151" s="378"/>
      <c r="I151" s="378"/>
      <c r="J151" s="378"/>
      <c r="K151" s="378">
        <v>1248</v>
      </c>
      <c r="L151" s="378"/>
      <c r="M151" s="378"/>
      <c r="N151" s="378"/>
      <c r="O151" s="378"/>
      <c r="P151" s="366">
        <v>2425</v>
      </c>
    </row>
    <row r="152" spans="1:16" s="330" customFormat="1" ht="12.75">
      <c r="A152" s="371" t="s">
        <v>84</v>
      </c>
      <c r="B152" s="372"/>
      <c r="C152" s="372"/>
      <c r="D152" s="372"/>
      <c r="E152" s="474" t="s">
        <v>422</v>
      </c>
      <c r="F152" s="378"/>
      <c r="G152" s="378"/>
      <c r="H152" s="378"/>
      <c r="I152" s="378"/>
      <c r="J152" s="378"/>
      <c r="K152" s="378">
        <v>1248</v>
      </c>
      <c r="L152" s="378"/>
      <c r="M152" s="378"/>
      <c r="N152" s="378"/>
      <c r="O152" s="378"/>
      <c r="P152" s="367">
        <f>SUM(F152:O152)</f>
        <v>1248</v>
      </c>
    </row>
    <row r="153" spans="1:16" s="330" customFormat="1" ht="12.75">
      <c r="A153" s="371" t="s">
        <v>85</v>
      </c>
      <c r="B153" s="372"/>
      <c r="C153" s="372"/>
      <c r="D153" s="372"/>
      <c r="E153" s="500" t="s">
        <v>429</v>
      </c>
      <c r="F153" s="393"/>
      <c r="G153" s="393"/>
      <c r="H153" s="393"/>
      <c r="I153" s="393"/>
      <c r="J153" s="393"/>
      <c r="K153" s="393">
        <v>997</v>
      </c>
      <c r="L153" s="393"/>
      <c r="M153" s="393"/>
      <c r="N153" s="393"/>
      <c r="O153" s="393"/>
      <c r="P153" s="409">
        <f>SUM(F153:O153)</f>
        <v>997</v>
      </c>
    </row>
    <row r="154" spans="1:16" s="330" customFormat="1" ht="12.75">
      <c r="A154" s="371" t="s">
        <v>86</v>
      </c>
      <c r="B154" s="372"/>
      <c r="C154" s="372"/>
      <c r="D154" s="372"/>
      <c r="E154" s="474" t="s">
        <v>25</v>
      </c>
      <c r="F154" s="378"/>
      <c r="G154" s="378"/>
      <c r="H154" s="378"/>
      <c r="I154" s="378"/>
      <c r="J154" s="378"/>
      <c r="K154" s="378">
        <v>1905</v>
      </c>
      <c r="L154" s="378"/>
      <c r="M154" s="378"/>
      <c r="N154" s="378"/>
      <c r="O154" s="378"/>
      <c r="P154" s="366">
        <v>1350</v>
      </c>
    </row>
    <row r="155" spans="1:16" s="330" customFormat="1" ht="12.75">
      <c r="A155" s="371" t="s">
        <v>88</v>
      </c>
      <c r="B155" s="372"/>
      <c r="C155" s="372"/>
      <c r="D155" s="372"/>
      <c r="E155" s="474" t="s">
        <v>422</v>
      </c>
      <c r="F155" s="378"/>
      <c r="G155" s="378"/>
      <c r="H155" s="378"/>
      <c r="I155" s="378"/>
      <c r="J155" s="378"/>
      <c r="K155" s="378">
        <v>1905</v>
      </c>
      <c r="L155" s="378"/>
      <c r="M155" s="378"/>
      <c r="N155" s="378"/>
      <c r="O155" s="378"/>
      <c r="P155" s="367">
        <f aca="true" t="shared" si="13" ref="P155:P199">SUM(F155:O155)</f>
        <v>1905</v>
      </c>
    </row>
    <row r="156" spans="1:16" s="330" customFormat="1" ht="12.75">
      <c r="A156" s="371" t="s">
        <v>89</v>
      </c>
      <c r="B156" s="372"/>
      <c r="C156" s="372"/>
      <c r="D156" s="372"/>
      <c r="E156" s="500" t="s">
        <v>429</v>
      </c>
      <c r="F156" s="393"/>
      <c r="G156" s="393"/>
      <c r="H156" s="393"/>
      <c r="I156" s="393"/>
      <c r="J156" s="393"/>
      <c r="K156" s="393">
        <v>691</v>
      </c>
      <c r="L156" s="393"/>
      <c r="M156" s="393"/>
      <c r="N156" s="393"/>
      <c r="O156" s="393"/>
      <c r="P156" s="409">
        <f t="shared" si="13"/>
        <v>691</v>
      </c>
    </row>
    <row r="157" spans="1:16" s="330" customFormat="1" ht="12.75">
      <c r="A157" s="371" t="s">
        <v>90</v>
      </c>
      <c r="B157" s="372"/>
      <c r="C157" s="372"/>
      <c r="D157" s="372"/>
      <c r="E157" s="474" t="s">
        <v>28</v>
      </c>
      <c r="F157" s="378"/>
      <c r="G157" s="378"/>
      <c r="H157" s="378"/>
      <c r="I157" s="378"/>
      <c r="J157" s="378"/>
      <c r="K157" s="378">
        <v>5000</v>
      </c>
      <c r="L157" s="378"/>
      <c r="M157" s="378"/>
      <c r="N157" s="378"/>
      <c r="O157" s="378"/>
      <c r="P157" s="366">
        <f t="shared" si="13"/>
        <v>5000</v>
      </c>
    </row>
    <row r="158" spans="1:16" s="330" customFormat="1" ht="12.75">
      <c r="A158" s="371" t="s">
        <v>91</v>
      </c>
      <c r="B158" s="372"/>
      <c r="C158" s="372"/>
      <c r="D158" s="372"/>
      <c r="E158" s="474" t="s">
        <v>30</v>
      </c>
      <c r="F158" s="378"/>
      <c r="G158" s="378"/>
      <c r="H158" s="378"/>
      <c r="I158" s="378"/>
      <c r="J158" s="378"/>
      <c r="K158" s="378">
        <v>2794</v>
      </c>
      <c r="L158" s="378"/>
      <c r="M158" s="378"/>
      <c r="N158" s="378"/>
      <c r="O158" s="378"/>
      <c r="P158" s="367">
        <f t="shared" si="13"/>
        <v>2794</v>
      </c>
    </row>
    <row r="159" spans="1:16" s="330" customFormat="1" ht="12.75">
      <c r="A159" s="371" t="s">
        <v>92</v>
      </c>
      <c r="B159" s="372"/>
      <c r="C159" s="372"/>
      <c r="D159" s="372"/>
      <c r="E159" s="500" t="s">
        <v>429</v>
      </c>
      <c r="F159" s="393"/>
      <c r="G159" s="393"/>
      <c r="H159" s="393"/>
      <c r="I159" s="393"/>
      <c r="J159" s="393"/>
      <c r="K159" s="393">
        <v>2794</v>
      </c>
      <c r="L159" s="393"/>
      <c r="M159" s="393"/>
      <c r="N159" s="393"/>
      <c r="O159" s="393"/>
      <c r="P159" s="409">
        <f t="shared" si="13"/>
        <v>2794</v>
      </c>
    </row>
    <row r="160" spans="1:16" s="330" customFormat="1" ht="12.75">
      <c r="A160" s="371" t="s">
        <v>93</v>
      </c>
      <c r="B160" s="372"/>
      <c r="C160" s="372"/>
      <c r="D160" s="372"/>
      <c r="E160" s="474" t="s">
        <v>36</v>
      </c>
      <c r="F160" s="378"/>
      <c r="G160" s="378"/>
      <c r="H160" s="378"/>
      <c r="I160" s="378"/>
      <c r="J160" s="378"/>
      <c r="K160" s="378">
        <v>10500</v>
      </c>
      <c r="L160" s="378"/>
      <c r="M160" s="378"/>
      <c r="N160" s="378"/>
      <c r="O160" s="378"/>
      <c r="P160" s="367">
        <f t="shared" si="13"/>
        <v>10500</v>
      </c>
    </row>
    <row r="161" spans="1:16" s="330" customFormat="1" ht="12.75">
      <c r="A161" s="371" t="s">
        <v>94</v>
      </c>
      <c r="B161" s="372"/>
      <c r="C161" s="372"/>
      <c r="D161" s="372"/>
      <c r="E161" s="474" t="s">
        <v>38</v>
      </c>
      <c r="F161" s="378"/>
      <c r="G161" s="378"/>
      <c r="H161" s="378"/>
      <c r="I161" s="378"/>
      <c r="J161" s="378"/>
      <c r="K161" s="378">
        <v>10500</v>
      </c>
      <c r="L161" s="378"/>
      <c r="M161" s="378"/>
      <c r="N161" s="378"/>
      <c r="O161" s="378"/>
      <c r="P161" s="367">
        <f t="shared" si="13"/>
        <v>10500</v>
      </c>
    </row>
    <row r="162" spans="1:16" s="330" customFormat="1" ht="12.75">
      <c r="A162" s="371" t="s">
        <v>95</v>
      </c>
      <c r="B162" s="372"/>
      <c r="C162" s="372"/>
      <c r="D162" s="372"/>
      <c r="E162" s="500" t="s">
        <v>429</v>
      </c>
      <c r="F162" s="393"/>
      <c r="G162" s="393"/>
      <c r="H162" s="393"/>
      <c r="I162" s="393"/>
      <c r="J162" s="393"/>
      <c r="K162" s="393">
        <v>10500</v>
      </c>
      <c r="L162" s="393"/>
      <c r="M162" s="393"/>
      <c r="N162" s="393"/>
      <c r="O162" s="393"/>
      <c r="P162" s="409">
        <f t="shared" si="13"/>
        <v>10500</v>
      </c>
    </row>
    <row r="163" spans="1:16" s="330" customFormat="1" ht="12.75">
      <c r="A163" s="371" t="s">
        <v>97</v>
      </c>
      <c r="B163" s="372"/>
      <c r="C163" s="372"/>
      <c r="D163" s="372"/>
      <c r="E163" s="474" t="s">
        <v>40</v>
      </c>
      <c r="F163" s="378"/>
      <c r="G163" s="378"/>
      <c r="H163" s="378"/>
      <c r="I163" s="378"/>
      <c r="J163" s="378"/>
      <c r="K163" s="378">
        <v>9784</v>
      </c>
      <c r="L163" s="378"/>
      <c r="M163" s="378"/>
      <c r="N163" s="378"/>
      <c r="O163" s="378"/>
      <c r="P163" s="366">
        <f t="shared" si="13"/>
        <v>9784</v>
      </c>
    </row>
    <row r="164" spans="1:16" s="330" customFormat="1" ht="12.75">
      <c r="A164" s="371" t="s">
        <v>98</v>
      </c>
      <c r="B164" s="372"/>
      <c r="C164" s="372"/>
      <c r="D164" s="372"/>
      <c r="E164" s="474" t="s">
        <v>422</v>
      </c>
      <c r="F164" s="378"/>
      <c r="G164" s="378"/>
      <c r="H164" s="378"/>
      <c r="I164" s="378"/>
      <c r="J164" s="378"/>
      <c r="K164" s="378">
        <v>9784</v>
      </c>
      <c r="L164" s="378"/>
      <c r="M164" s="378"/>
      <c r="N164" s="378"/>
      <c r="O164" s="378"/>
      <c r="P164" s="367">
        <f t="shared" si="13"/>
        <v>9784</v>
      </c>
    </row>
    <row r="165" spans="1:16" s="330" customFormat="1" ht="12.75">
      <c r="A165" s="371" t="s">
        <v>99</v>
      </c>
      <c r="B165" s="372"/>
      <c r="C165" s="372"/>
      <c r="D165" s="372"/>
      <c r="E165" s="500" t="s">
        <v>429</v>
      </c>
      <c r="F165" s="393"/>
      <c r="G165" s="393"/>
      <c r="H165" s="393"/>
      <c r="I165" s="393"/>
      <c r="J165" s="393"/>
      <c r="K165" s="393">
        <v>9752</v>
      </c>
      <c r="L165" s="393"/>
      <c r="M165" s="393"/>
      <c r="N165" s="393"/>
      <c r="O165" s="393"/>
      <c r="P165" s="409">
        <f t="shared" si="13"/>
        <v>9752</v>
      </c>
    </row>
    <row r="166" spans="1:16" s="330" customFormat="1" ht="12.75">
      <c r="A166" s="371" t="s">
        <v>101</v>
      </c>
      <c r="B166" s="372"/>
      <c r="C166" s="372"/>
      <c r="D166" s="372"/>
      <c r="E166" s="474" t="s">
        <v>818</v>
      </c>
      <c r="F166" s="378"/>
      <c r="G166" s="378"/>
      <c r="H166" s="378"/>
      <c r="I166" s="378"/>
      <c r="J166" s="378"/>
      <c r="K166" s="378">
        <v>1000</v>
      </c>
      <c r="L166" s="378"/>
      <c r="M166" s="378"/>
      <c r="N166" s="378"/>
      <c r="O166" s="378"/>
      <c r="P166" s="366">
        <f t="shared" si="13"/>
        <v>1000</v>
      </c>
    </row>
    <row r="167" spans="1:16" s="330" customFormat="1" ht="12.75">
      <c r="A167" s="371" t="s">
        <v>102</v>
      </c>
      <c r="B167" s="372"/>
      <c r="C167" s="372"/>
      <c r="D167" s="372"/>
      <c r="E167" s="474" t="s">
        <v>30</v>
      </c>
      <c r="F167" s="378"/>
      <c r="G167" s="378"/>
      <c r="H167" s="378"/>
      <c r="I167" s="378"/>
      <c r="J167" s="378"/>
      <c r="K167" s="378">
        <v>1000</v>
      </c>
      <c r="L167" s="378"/>
      <c r="M167" s="378"/>
      <c r="N167" s="378"/>
      <c r="O167" s="378"/>
      <c r="P167" s="367">
        <f t="shared" si="13"/>
        <v>1000</v>
      </c>
    </row>
    <row r="168" spans="1:16" s="330" customFormat="1" ht="12.75">
      <c r="A168" s="371" t="s">
        <v>103</v>
      </c>
      <c r="B168" s="372"/>
      <c r="C168" s="372"/>
      <c r="D168" s="372"/>
      <c r="E168" s="500" t="s">
        <v>429</v>
      </c>
      <c r="F168" s="393"/>
      <c r="G168" s="393"/>
      <c r="H168" s="393"/>
      <c r="I168" s="393"/>
      <c r="J168" s="393"/>
      <c r="K168" s="393">
        <v>1221</v>
      </c>
      <c r="L168" s="393"/>
      <c r="M168" s="393"/>
      <c r="N168" s="393"/>
      <c r="O168" s="393"/>
      <c r="P168" s="409">
        <f t="shared" si="13"/>
        <v>1221</v>
      </c>
    </row>
    <row r="169" spans="1:16" s="330" customFormat="1" ht="12.75">
      <c r="A169" s="371" t="s">
        <v>104</v>
      </c>
      <c r="B169" s="372"/>
      <c r="C169" s="372"/>
      <c r="D169" s="372"/>
      <c r="E169" s="474" t="s">
        <v>807</v>
      </c>
      <c r="F169" s="378"/>
      <c r="G169" s="378"/>
      <c r="H169" s="378"/>
      <c r="I169" s="378"/>
      <c r="J169" s="378"/>
      <c r="K169" s="378"/>
      <c r="L169" s="378">
        <v>700</v>
      </c>
      <c r="M169" s="378"/>
      <c r="N169" s="378"/>
      <c r="O169" s="378"/>
      <c r="P169" s="366">
        <f t="shared" si="13"/>
        <v>700</v>
      </c>
    </row>
    <row r="170" spans="1:16" s="330" customFormat="1" ht="12.75">
      <c r="A170" s="371" t="s">
        <v>105</v>
      </c>
      <c r="B170" s="372"/>
      <c r="C170" s="372"/>
      <c r="D170" s="372"/>
      <c r="E170" s="474" t="s">
        <v>819</v>
      </c>
      <c r="F170" s="378"/>
      <c r="G170" s="378"/>
      <c r="H170" s="378"/>
      <c r="I170" s="378"/>
      <c r="J170" s="378"/>
      <c r="K170" s="378"/>
      <c r="L170" s="378">
        <v>700</v>
      </c>
      <c r="M170" s="378"/>
      <c r="N170" s="378"/>
      <c r="O170" s="378"/>
      <c r="P170" s="367">
        <f t="shared" si="13"/>
        <v>700</v>
      </c>
    </row>
    <row r="171" spans="1:16" s="330" customFormat="1" ht="12.75">
      <c r="A171" s="371" t="s">
        <v>106</v>
      </c>
      <c r="B171" s="372"/>
      <c r="C171" s="372"/>
      <c r="D171" s="372"/>
      <c r="E171" s="500" t="s">
        <v>429</v>
      </c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  <c r="P171" s="409">
        <f t="shared" si="13"/>
        <v>0</v>
      </c>
    </row>
    <row r="172" spans="1:16" s="330" customFormat="1" ht="12.75">
      <c r="A172" s="371" t="s">
        <v>107</v>
      </c>
      <c r="B172" s="372"/>
      <c r="C172" s="372"/>
      <c r="D172" s="372"/>
      <c r="E172" s="474" t="s">
        <v>808</v>
      </c>
      <c r="F172" s="378"/>
      <c r="G172" s="378"/>
      <c r="H172" s="378"/>
      <c r="I172" s="378"/>
      <c r="J172" s="378"/>
      <c r="K172" s="378"/>
      <c r="L172" s="378">
        <v>1200</v>
      </c>
      <c r="M172" s="378"/>
      <c r="N172" s="378"/>
      <c r="O172" s="378"/>
      <c r="P172" s="367">
        <f t="shared" si="13"/>
        <v>1200</v>
      </c>
    </row>
    <row r="173" spans="1:16" s="330" customFormat="1" ht="12.75">
      <c r="A173" s="371" t="s">
        <v>108</v>
      </c>
      <c r="B173" s="372"/>
      <c r="C173" s="372"/>
      <c r="D173" s="372"/>
      <c r="E173" s="474" t="s">
        <v>422</v>
      </c>
      <c r="F173" s="378"/>
      <c r="G173" s="378"/>
      <c r="H173" s="378"/>
      <c r="I173" s="378"/>
      <c r="J173" s="378"/>
      <c r="K173" s="378"/>
      <c r="L173" s="378">
        <v>1200</v>
      </c>
      <c r="M173" s="378"/>
      <c r="N173" s="378"/>
      <c r="O173" s="378"/>
      <c r="P173" s="367">
        <f t="shared" si="13"/>
        <v>1200</v>
      </c>
    </row>
    <row r="174" spans="1:16" s="330" customFormat="1" ht="12.75">
      <c r="A174" s="371" t="s">
        <v>109</v>
      </c>
      <c r="B174" s="372"/>
      <c r="C174" s="372"/>
      <c r="D174" s="372"/>
      <c r="E174" s="500" t="s">
        <v>429</v>
      </c>
      <c r="F174" s="393"/>
      <c r="G174" s="393"/>
      <c r="H174" s="393"/>
      <c r="I174" s="393"/>
      <c r="J174" s="393"/>
      <c r="K174" s="393"/>
      <c r="L174" s="393">
        <v>1998</v>
      </c>
      <c r="M174" s="393"/>
      <c r="N174" s="393"/>
      <c r="O174" s="393"/>
      <c r="P174" s="409">
        <f t="shared" si="13"/>
        <v>1998</v>
      </c>
    </row>
    <row r="175" spans="1:16" s="330" customFormat="1" ht="12.75">
      <c r="A175" s="371" t="s">
        <v>110</v>
      </c>
      <c r="B175" s="372"/>
      <c r="C175" s="372"/>
      <c r="D175" s="372"/>
      <c r="E175" s="474" t="s">
        <v>809</v>
      </c>
      <c r="F175" s="378"/>
      <c r="G175" s="378"/>
      <c r="H175" s="378"/>
      <c r="I175" s="378"/>
      <c r="J175" s="378"/>
      <c r="K175" s="378"/>
      <c r="L175" s="378">
        <v>0</v>
      </c>
      <c r="M175" s="378"/>
      <c r="N175" s="378"/>
      <c r="O175" s="378"/>
      <c r="P175" s="367">
        <f t="shared" si="13"/>
        <v>0</v>
      </c>
    </row>
    <row r="176" spans="1:16" s="330" customFormat="1" ht="12.75">
      <c r="A176" s="371" t="s">
        <v>111</v>
      </c>
      <c r="B176" s="372"/>
      <c r="C176" s="372"/>
      <c r="D176" s="372"/>
      <c r="E176" s="474" t="s">
        <v>422</v>
      </c>
      <c r="F176" s="378"/>
      <c r="G176" s="378"/>
      <c r="H176" s="378"/>
      <c r="I176" s="378"/>
      <c r="J176" s="378"/>
      <c r="K176" s="378"/>
      <c r="L176" s="378">
        <v>3708</v>
      </c>
      <c r="M176" s="378"/>
      <c r="N176" s="378"/>
      <c r="O176" s="378"/>
      <c r="P176" s="367">
        <f t="shared" si="13"/>
        <v>3708</v>
      </c>
    </row>
    <row r="177" spans="1:16" s="330" customFormat="1" ht="12.75">
      <c r="A177" s="371" t="s">
        <v>112</v>
      </c>
      <c r="B177" s="372"/>
      <c r="C177" s="372"/>
      <c r="D177" s="372"/>
      <c r="E177" s="500" t="s">
        <v>429</v>
      </c>
      <c r="F177" s="393"/>
      <c r="G177" s="393"/>
      <c r="H177" s="393"/>
      <c r="I177" s="393"/>
      <c r="J177" s="393"/>
      <c r="K177" s="393"/>
      <c r="L177" s="393">
        <v>2910</v>
      </c>
      <c r="M177" s="393"/>
      <c r="N177" s="393"/>
      <c r="O177" s="393"/>
      <c r="P177" s="409">
        <f t="shared" si="13"/>
        <v>2910</v>
      </c>
    </row>
    <row r="178" spans="1:16" s="330" customFormat="1" ht="12.75">
      <c r="A178" s="371" t="s">
        <v>113</v>
      </c>
      <c r="B178" s="372"/>
      <c r="C178" s="372"/>
      <c r="D178" s="372"/>
      <c r="E178" s="474" t="s">
        <v>810</v>
      </c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67">
        <f aca="true" t="shared" si="14" ref="P178:P189">SUM(F178:O178)</f>
        <v>0</v>
      </c>
    </row>
    <row r="179" spans="1:16" s="330" customFormat="1" ht="12.75">
      <c r="A179" s="371" t="s">
        <v>114</v>
      </c>
      <c r="B179" s="372"/>
      <c r="C179" s="372"/>
      <c r="D179" s="372"/>
      <c r="E179" s="474" t="s">
        <v>422</v>
      </c>
      <c r="F179" s="378"/>
      <c r="G179" s="378"/>
      <c r="H179" s="378"/>
      <c r="I179" s="378"/>
      <c r="J179" s="378"/>
      <c r="K179" s="378">
        <v>1750</v>
      </c>
      <c r="L179" s="378"/>
      <c r="M179" s="378"/>
      <c r="N179" s="378"/>
      <c r="O179" s="378"/>
      <c r="P179" s="367">
        <f t="shared" si="14"/>
        <v>1750</v>
      </c>
    </row>
    <row r="180" spans="1:16" s="330" customFormat="1" ht="12.75">
      <c r="A180" s="371" t="s">
        <v>115</v>
      </c>
      <c r="B180" s="372"/>
      <c r="C180" s="372"/>
      <c r="D180" s="372"/>
      <c r="E180" s="500" t="s">
        <v>429</v>
      </c>
      <c r="F180" s="393"/>
      <c r="G180" s="393"/>
      <c r="H180" s="393"/>
      <c r="I180" s="393"/>
      <c r="J180" s="393"/>
      <c r="K180" s="393">
        <v>1750</v>
      </c>
      <c r="L180" s="393"/>
      <c r="M180" s="393"/>
      <c r="N180" s="393"/>
      <c r="O180" s="393"/>
      <c r="P180" s="409">
        <f t="shared" si="14"/>
        <v>1750</v>
      </c>
    </row>
    <row r="181" spans="1:16" s="330" customFormat="1" ht="12.75">
      <c r="A181" s="371" t="s">
        <v>116</v>
      </c>
      <c r="B181" s="372"/>
      <c r="C181" s="372"/>
      <c r="D181" s="372"/>
      <c r="E181" s="474" t="s">
        <v>811</v>
      </c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67">
        <f t="shared" si="14"/>
        <v>0</v>
      </c>
    </row>
    <row r="182" spans="1:16" s="330" customFormat="1" ht="12.75">
      <c r="A182" s="371" t="s">
        <v>117</v>
      </c>
      <c r="B182" s="372"/>
      <c r="C182" s="372"/>
      <c r="D182" s="372"/>
      <c r="E182" s="474" t="s">
        <v>422</v>
      </c>
      <c r="F182" s="378"/>
      <c r="G182" s="378"/>
      <c r="H182" s="378"/>
      <c r="I182" s="378"/>
      <c r="J182" s="378"/>
      <c r="K182" s="378">
        <v>1524</v>
      </c>
      <c r="L182" s="378"/>
      <c r="M182" s="378"/>
      <c r="N182" s="378"/>
      <c r="O182" s="378"/>
      <c r="P182" s="367">
        <f t="shared" si="14"/>
        <v>1524</v>
      </c>
    </row>
    <row r="183" spans="1:16" s="330" customFormat="1" ht="12.75">
      <c r="A183" s="371" t="s">
        <v>118</v>
      </c>
      <c r="B183" s="372"/>
      <c r="C183" s="372"/>
      <c r="D183" s="372"/>
      <c r="E183" s="500" t="s">
        <v>429</v>
      </c>
      <c r="F183" s="393"/>
      <c r="G183" s="393"/>
      <c r="H183" s="393"/>
      <c r="I183" s="393"/>
      <c r="J183" s="393"/>
      <c r="K183" s="393">
        <v>1524</v>
      </c>
      <c r="L183" s="393"/>
      <c r="M183" s="393"/>
      <c r="N183" s="393"/>
      <c r="O183" s="393"/>
      <c r="P183" s="409">
        <f t="shared" si="14"/>
        <v>1524</v>
      </c>
    </row>
    <row r="184" spans="1:16" s="330" customFormat="1" ht="12.75">
      <c r="A184" s="371" t="s">
        <v>833</v>
      </c>
      <c r="B184" s="372"/>
      <c r="C184" s="372"/>
      <c r="D184" s="372"/>
      <c r="E184" s="474" t="s">
        <v>812</v>
      </c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67">
        <f t="shared" si="14"/>
        <v>0</v>
      </c>
    </row>
    <row r="185" spans="1:16" s="330" customFormat="1" ht="12.75">
      <c r="A185" s="371" t="s">
        <v>119</v>
      </c>
      <c r="B185" s="372"/>
      <c r="C185" s="372"/>
      <c r="D185" s="372"/>
      <c r="E185" s="474" t="s">
        <v>422</v>
      </c>
      <c r="F185" s="378"/>
      <c r="G185" s="378"/>
      <c r="H185" s="378"/>
      <c r="I185" s="378"/>
      <c r="J185" s="378"/>
      <c r="K185" s="378">
        <v>1050</v>
      </c>
      <c r="L185" s="378"/>
      <c r="M185" s="378"/>
      <c r="N185" s="378"/>
      <c r="O185" s="378"/>
      <c r="P185" s="367">
        <f t="shared" si="14"/>
        <v>1050</v>
      </c>
    </row>
    <row r="186" spans="1:16" s="330" customFormat="1" ht="12.75">
      <c r="A186" s="371" t="s">
        <v>120</v>
      </c>
      <c r="B186" s="372"/>
      <c r="C186" s="372"/>
      <c r="D186" s="372"/>
      <c r="E186" s="500" t="s">
        <v>429</v>
      </c>
      <c r="F186" s="393"/>
      <c r="G186" s="393"/>
      <c r="H186" s="393"/>
      <c r="I186" s="393"/>
      <c r="J186" s="393"/>
      <c r="K186" s="393">
        <v>1050</v>
      </c>
      <c r="L186" s="393"/>
      <c r="M186" s="393"/>
      <c r="N186" s="393"/>
      <c r="O186" s="393"/>
      <c r="P186" s="409">
        <f t="shared" si="14"/>
        <v>1050</v>
      </c>
    </row>
    <row r="187" spans="1:16" s="330" customFormat="1" ht="12.75">
      <c r="A187" s="371" t="s">
        <v>121</v>
      </c>
      <c r="B187" s="372"/>
      <c r="C187" s="372"/>
      <c r="D187" s="372"/>
      <c r="E187" s="474" t="s">
        <v>813</v>
      </c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67">
        <f t="shared" si="14"/>
        <v>0</v>
      </c>
    </row>
    <row r="188" spans="1:16" s="330" customFormat="1" ht="12.75">
      <c r="A188" s="371" t="s">
        <v>122</v>
      </c>
      <c r="B188" s="372"/>
      <c r="C188" s="372"/>
      <c r="D188" s="372"/>
      <c r="E188" s="474" t="s">
        <v>422</v>
      </c>
      <c r="F188" s="378"/>
      <c r="G188" s="378"/>
      <c r="H188" s="378"/>
      <c r="I188" s="378"/>
      <c r="J188" s="378"/>
      <c r="K188" s="378">
        <v>4699</v>
      </c>
      <c r="L188" s="378"/>
      <c r="M188" s="378"/>
      <c r="N188" s="378"/>
      <c r="O188" s="378"/>
      <c r="P188" s="367">
        <f t="shared" si="14"/>
        <v>4699</v>
      </c>
    </row>
    <row r="189" spans="1:16" s="330" customFormat="1" ht="12.75">
      <c r="A189" s="371" t="s">
        <v>123</v>
      </c>
      <c r="B189" s="372"/>
      <c r="C189" s="372"/>
      <c r="D189" s="372"/>
      <c r="E189" s="500" t="s">
        <v>429</v>
      </c>
      <c r="F189" s="393"/>
      <c r="G189" s="393"/>
      <c r="H189" s="393"/>
      <c r="I189" s="393"/>
      <c r="J189" s="393"/>
      <c r="K189" s="393">
        <v>4699</v>
      </c>
      <c r="L189" s="393"/>
      <c r="M189" s="393"/>
      <c r="N189" s="393"/>
      <c r="O189" s="393"/>
      <c r="P189" s="409">
        <f t="shared" si="14"/>
        <v>4699</v>
      </c>
    </row>
    <row r="190" spans="1:16" s="330" customFormat="1" ht="12.75">
      <c r="A190" s="371" t="s">
        <v>124</v>
      </c>
      <c r="B190" s="372"/>
      <c r="C190" s="372"/>
      <c r="D190" s="372"/>
      <c r="E190" s="474" t="s">
        <v>814</v>
      </c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67">
        <f>SUM(F190:O190)</f>
        <v>0</v>
      </c>
    </row>
    <row r="191" spans="1:16" s="330" customFormat="1" ht="12.75">
      <c r="A191" s="371" t="s">
        <v>125</v>
      </c>
      <c r="B191" s="372"/>
      <c r="C191" s="372"/>
      <c r="D191" s="372"/>
      <c r="E191" s="474" t="s">
        <v>815</v>
      </c>
      <c r="F191" s="378"/>
      <c r="G191" s="378"/>
      <c r="H191" s="378"/>
      <c r="I191" s="378"/>
      <c r="J191" s="378"/>
      <c r="K191" s="378">
        <v>5549</v>
      </c>
      <c r="L191" s="378"/>
      <c r="M191" s="378"/>
      <c r="N191" s="378"/>
      <c r="O191" s="378"/>
      <c r="P191" s="367">
        <f>SUM(F191:O191)</f>
        <v>5549</v>
      </c>
    </row>
    <row r="192" spans="1:16" s="330" customFormat="1" ht="12.75">
      <c r="A192" s="371" t="s">
        <v>126</v>
      </c>
      <c r="B192" s="372"/>
      <c r="C192" s="372"/>
      <c r="D192" s="372"/>
      <c r="E192" s="500" t="s">
        <v>429</v>
      </c>
      <c r="F192" s="393"/>
      <c r="G192" s="393"/>
      <c r="H192" s="393"/>
      <c r="I192" s="393"/>
      <c r="J192" s="393"/>
      <c r="K192" s="393">
        <v>5549</v>
      </c>
      <c r="L192" s="393"/>
      <c r="M192" s="393"/>
      <c r="N192" s="393"/>
      <c r="O192" s="393"/>
      <c r="P192" s="367">
        <f>SUM(F192:O192)</f>
        <v>5549</v>
      </c>
    </row>
    <row r="193" spans="1:16" s="330" customFormat="1" ht="12.75">
      <c r="A193" s="371" t="s">
        <v>127</v>
      </c>
      <c r="B193" s="372"/>
      <c r="C193" s="372"/>
      <c r="D193" s="372"/>
      <c r="E193" s="474" t="s">
        <v>831</v>
      </c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797"/>
    </row>
    <row r="194" spans="1:16" s="330" customFormat="1" ht="12.75">
      <c r="A194" s="371" t="s">
        <v>128</v>
      </c>
      <c r="B194" s="372"/>
      <c r="C194" s="372"/>
      <c r="D194" s="372"/>
      <c r="E194" s="474" t="s">
        <v>815</v>
      </c>
      <c r="F194" s="378"/>
      <c r="G194" s="378"/>
      <c r="H194" s="378"/>
      <c r="I194" s="378"/>
      <c r="J194" s="378"/>
      <c r="K194" s="378">
        <v>8234</v>
      </c>
      <c r="L194" s="378"/>
      <c r="M194" s="378"/>
      <c r="N194" s="378"/>
      <c r="O194" s="378"/>
      <c r="P194" s="367">
        <f t="shared" si="13"/>
        <v>8234</v>
      </c>
    </row>
    <row r="195" spans="1:16" s="330" customFormat="1" ht="12.75">
      <c r="A195" s="371" t="s">
        <v>129</v>
      </c>
      <c r="B195" s="372"/>
      <c r="C195" s="372"/>
      <c r="D195" s="372"/>
      <c r="E195" s="474" t="s">
        <v>429</v>
      </c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67">
        <f t="shared" si="13"/>
        <v>0</v>
      </c>
    </row>
    <row r="196" spans="1:16" s="330" customFormat="1" ht="12.75">
      <c r="A196" s="371" t="s">
        <v>130</v>
      </c>
      <c r="B196" s="372"/>
      <c r="C196" s="372"/>
      <c r="D196" s="372"/>
      <c r="E196" s="476" t="s">
        <v>832</v>
      </c>
      <c r="F196" s="431"/>
      <c r="G196" s="431"/>
      <c r="H196" s="431"/>
      <c r="I196" s="431"/>
      <c r="J196" s="431"/>
      <c r="K196" s="431"/>
      <c r="L196" s="431"/>
      <c r="M196" s="431"/>
      <c r="N196" s="431"/>
      <c r="O196" s="431"/>
      <c r="P196" s="413">
        <f t="shared" si="13"/>
        <v>0</v>
      </c>
    </row>
    <row r="197" spans="1:16" s="330" customFormat="1" ht="12.75">
      <c r="A197" s="371" t="s">
        <v>131</v>
      </c>
      <c r="B197" s="372"/>
      <c r="C197" s="372"/>
      <c r="D197" s="372"/>
      <c r="E197" s="474" t="s">
        <v>815</v>
      </c>
      <c r="F197" s="378"/>
      <c r="G197" s="378"/>
      <c r="H197" s="378"/>
      <c r="I197" s="378"/>
      <c r="J197" s="378"/>
      <c r="K197" s="378">
        <v>5824</v>
      </c>
      <c r="L197" s="378">
        <v>14202</v>
      </c>
      <c r="M197" s="378"/>
      <c r="N197" s="378"/>
      <c r="O197" s="378"/>
      <c r="P197" s="367">
        <f t="shared" si="13"/>
        <v>20026</v>
      </c>
    </row>
    <row r="198" spans="1:16" s="330" customFormat="1" ht="12.75">
      <c r="A198" s="371" t="s">
        <v>132</v>
      </c>
      <c r="B198" s="372"/>
      <c r="C198" s="372"/>
      <c r="D198" s="372"/>
      <c r="E198" s="500" t="s">
        <v>429</v>
      </c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67">
        <f t="shared" si="13"/>
        <v>0</v>
      </c>
    </row>
    <row r="199" spans="1:16" s="330" customFormat="1" ht="12.75">
      <c r="A199" s="371" t="s">
        <v>133</v>
      </c>
      <c r="B199" s="372"/>
      <c r="C199" s="372"/>
      <c r="D199" s="475" t="s">
        <v>327</v>
      </c>
      <c r="E199" s="476"/>
      <c r="F199" s="431">
        <f aca="true" t="shared" si="15" ref="F199:M199">SUM(F148,F151,F154,F157,F163,F160,F166,F169,F172,F175,F194,F196)</f>
        <v>0</v>
      </c>
      <c r="G199" s="431">
        <f t="shared" si="15"/>
        <v>0</v>
      </c>
      <c r="H199" s="431">
        <f t="shared" si="15"/>
        <v>0</v>
      </c>
      <c r="I199" s="431">
        <f t="shared" si="15"/>
        <v>0</v>
      </c>
      <c r="J199" s="431">
        <f t="shared" si="15"/>
        <v>0</v>
      </c>
      <c r="K199" s="431">
        <f t="shared" si="15"/>
        <v>40096</v>
      </c>
      <c r="L199" s="431">
        <f t="shared" si="15"/>
        <v>1900</v>
      </c>
      <c r="M199" s="431">
        <f t="shared" si="15"/>
        <v>0</v>
      </c>
      <c r="N199" s="431"/>
      <c r="O199" s="431">
        <f>SUM(O148,O151,O154,O157,O163,O160,O166,O169,O172,O175,O194,O196)</f>
        <v>0</v>
      </c>
      <c r="P199" s="413">
        <f t="shared" si="13"/>
        <v>41996</v>
      </c>
    </row>
    <row r="200" spans="1:16" s="330" customFormat="1" ht="12.75">
      <c r="A200" s="371" t="s">
        <v>134</v>
      </c>
      <c r="B200" s="372"/>
      <c r="C200" s="372"/>
      <c r="D200" s="347" t="s">
        <v>422</v>
      </c>
      <c r="E200" s="474"/>
      <c r="F200" s="378">
        <f>SUM(F149,F152,F155,F158,F164,F161,F167,F170,F173,F176,F195,F197)</f>
        <v>0</v>
      </c>
      <c r="G200" s="378">
        <f>SUM(G149,G152,G155,G158,G164,G161,G167,G170,G173,G176,G195,G197)</f>
        <v>0</v>
      </c>
      <c r="H200" s="378">
        <f>SUM(H149,H152,H155,H158,H164,H161,H167,H170,H173,H176,H195,H197)</f>
        <v>0</v>
      </c>
      <c r="I200" s="378">
        <f>SUM(I149,I152,I155,I158,I164,I161,I167,I170,I173,I176,I195,I197)</f>
        <v>0</v>
      </c>
      <c r="J200" s="378">
        <f>SUM(J149,J152,J155,J158,J164,J161,J167,J170,J173,J176,J195,J197)</f>
        <v>0</v>
      </c>
      <c r="K200" s="378">
        <f>SUM(K149,K152,K155,K158,K161,K164,K167,K179,K182,K185,K188,K191,+K194,K197)</f>
        <v>55861</v>
      </c>
      <c r="L200" s="378">
        <f>SUM(L149,L152,L155,L158,L164,L161,L167,L170,L173,L176,L195,L197)</f>
        <v>19810</v>
      </c>
      <c r="M200" s="378">
        <f>SUM(M149,M152,M155,M158,M164,M161,M167,M170,M173,M176,M195,M197)</f>
        <v>0</v>
      </c>
      <c r="N200" s="378"/>
      <c r="O200" s="378">
        <f>SUM(O149,O152,O155,O158,O164,O161,O167,O170,O173,O176,O195,O197)</f>
        <v>0</v>
      </c>
      <c r="P200" s="367">
        <f>SUM(F200:O200)</f>
        <v>75671</v>
      </c>
    </row>
    <row r="201" spans="1:16" s="330" customFormat="1" ht="12.75">
      <c r="A201" s="371" t="s">
        <v>135</v>
      </c>
      <c r="B201" s="372"/>
      <c r="C201" s="372"/>
      <c r="D201" s="374" t="s">
        <v>429</v>
      </c>
      <c r="E201" s="474"/>
      <c r="F201" s="378"/>
      <c r="G201" s="378"/>
      <c r="H201" s="378"/>
      <c r="I201" s="378"/>
      <c r="J201" s="378"/>
      <c r="K201" s="378">
        <f>SUM(K150,K153,K156,K159,K162,K165,K168,K180,K183,K186,K189,K192)</f>
        <v>40527</v>
      </c>
      <c r="L201" s="378">
        <f>SUM(L171,L174,L177)</f>
        <v>4908</v>
      </c>
      <c r="M201" s="378">
        <f>SUM(M150,M153,M156,M159,M162,M162+M165,M168,M180,M183,M186,M189,M192)</f>
        <v>0</v>
      </c>
      <c r="N201" s="378">
        <f>SUM(N150,N153,N156,N159,N162,N162+N165,N168,N180,N183,N186,N189,N192)</f>
        <v>0</v>
      </c>
      <c r="O201" s="378">
        <f>SUM(O150,O153,O156,O159,O162,O162+O165,O168,O180,O183,O186,O189,O192)</f>
        <v>0</v>
      </c>
      <c r="P201" s="367">
        <f>SUM(P150,P153,P156,P159,P165,P162,P168,P171,P174,P177,P198)</f>
        <v>30863</v>
      </c>
    </row>
    <row r="202" spans="1:16" s="330" customFormat="1" ht="13.5" thickBot="1">
      <c r="A202" s="371" t="s">
        <v>136</v>
      </c>
      <c r="B202" s="372"/>
      <c r="C202" s="372"/>
      <c r="D202" s="468" t="s">
        <v>430</v>
      </c>
      <c r="E202" s="501"/>
      <c r="F202" s="491"/>
      <c r="G202" s="491"/>
      <c r="H202" s="491"/>
      <c r="I202" s="491"/>
      <c r="J202" s="491"/>
      <c r="K202" s="491">
        <f>K201/K200</f>
        <v>0.7254972163047565</v>
      </c>
      <c r="L202" s="491">
        <f>L201/L200</f>
        <v>0.24775365976779404</v>
      </c>
      <c r="M202" s="491"/>
      <c r="N202" s="491"/>
      <c r="O202" s="491"/>
      <c r="P202" s="877">
        <f>P201/P200</f>
        <v>0.4078576997793078</v>
      </c>
    </row>
    <row r="203" spans="1:16" s="330" customFormat="1" ht="13.5" thickTop="1">
      <c r="A203" s="371" t="s">
        <v>137</v>
      </c>
      <c r="B203" s="372"/>
      <c r="C203" s="372"/>
      <c r="D203" s="347" t="s">
        <v>51</v>
      </c>
      <c r="E203" s="443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>
        <v>47840</v>
      </c>
      <c r="P203" s="366">
        <f>SUM(I203:O203)</f>
        <v>47840</v>
      </c>
    </row>
    <row r="204" spans="1:16" s="330" customFormat="1" ht="12.75">
      <c r="A204" s="371" t="s">
        <v>138</v>
      </c>
      <c r="B204" s="347"/>
      <c r="C204" s="347"/>
      <c r="D204" s="347" t="s">
        <v>422</v>
      </c>
      <c r="E204" s="477"/>
      <c r="F204" s="379"/>
      <c r="G204" s="379"/>
      <c r="H204" s="379"/>
      <c r="I204" s="379"/>
      <c r="J204" s="379"/>
      <c r="K204" s="379"/>
      <c r="L204" s="379"/>
      <c r="M204" s="379"/>
      <c r="N204" s="379"/>
      <c r="O204" s="378">
        <v>4294</v>
      </c>
      <c r="P204" s="367">
        <f>SUM(I204:O204)</f>
        <v>4294</v>
      </c>
    </row>
    <row r="205" spans="1:16" s="330" customFormat="1" ht="12.75">
      <c r="A205" s="371" t="s">
        <v>139</v>
      </c>
      <c r="B205" s="347"/>
      <c r="C205" s="347"/>
      <c r="D205" s="374" t="s">
        <v>429</v>
      </c>
      <c r="E205" s="477"/>
      <c r="F205" s="379"/>
      <c r="G205" s="379"/>
      <c r="H205" s="379"/>
      <c r="I205" s="379"/>
      <c r="J205" s="379"/>
      <c r="K205" s="379"/>
      <c r="L205" s="379"/>
      <c r="M205" s="379"/>
      <c r="N205" s="379"/>
      <c r="O205" s="378"/>
      <c r="P205" s="367"/>
    </row>
    <row r="206" spans="1:16" s="330" customFormat="1" ht="12.75">
      <c r="A206" s="371" t="s">
        <v>140</v>
      </c>
      <c r="B206" s="478"/>
      <c r="C206" s="478"/>
      <c r="D206" s="380" t="s">
        <v>430</v>
      </c>
      <c r="E206" s="479"/>
      <c r="F206" s="427"/>
      <c r="G206" s="427"/>
      <c r="H206" s="427"/>
      <c r="I206" s="427"/>
      <c r="J206" s="427"/>
      <c r="K206" s="427"/>
      <c r="L206" s="427"/>
      <c r="M206" s="427"/>
      <c r="N206" s="427"/>
      <c r="O206" s="393"/>
      <c r="P206" s="409"/>
    </row>
    <row r="207" spans="1:16" s="330" customFormat="1" ht="12.75">
      <c r="A207" s="371" t="s">
        <v>141</v>
      </c>
      <c r="B207" s="364" t="s">
        <v>328</v>
      </c>
      <c r="C207" s="364"/>
      <c r="D207" s="443"/>
      <c r="E207" s="477"/>
      <c r="F207" s="378">
        <f aca="true" t="shared" si="16" ref="F207:K209">SUM(F199,F203)</f>
        <v>0</v>
      </c>
      <c r="G207" s="378">
        <f t="shared" si="16"/>
        <v>0</v>
      </c>
      <c r="H207" s="378">
        <f t="shared" si="16"/>
        <v>0</v>
      </c>
      <c r="I207" s="378">
        <f t="shared" si="16"/>
        <v>0</v>
      </c>
      <c r="J207" s="378">
        <f t="shared" si="16"/>
        <v>0</v>
      </c>
      <c r="K207" s="378">
        <f t="shared" si="16"/>
        <v>40096</v>
      </c>
      <c r="L207" s="379">
        <f>SUM(L199,L203)</f>
        <v>1900</v>
      </c>
      <c r="M207" s="378"/>
      <c r="N207" s="378"/>
      <c r="O207" s="378">
        <f>SUM(O199,O203)</f>
        <v>47840</v>
      </c>
      <c r="P207" s="366">
        <f>SUM(P199,P203)</f>
        <v>89836</v>
      </c>
    </row>
    <row r="208" spans="1:17" s="330" customFormat="1" ht="12.75">
      <c r="A208" s="371" t="s">
        <v>142</v>
      </c>
      <c r="B208" s="364" t="s">
        <v>422</v>
      </c>
      <c r="C208" s="364"/>
      <c r="D208" s="364"/>
      <c r="E208" s="472"/>
      <c r="F208" s="379">
        <f t="shared" si="16"/>
        <v>0</v>
      </c>
      <c r="G208" s="379">
        <f t="shared" si="16"/>
        <v>0</v>
      </c>
      <c r="H208" s="379">
        <f t="shared" si="16"/>
        <v>0</v>
      </c>
      <c r="I208" s="379">
        <f t="shared" si="16"/>
        <v>0</v>
      </c>
      <c r="J208" s="379">
        <f t="shared" si="16"/>
        <v>0</v>
      </c>
      <c r="K208" s="379">
        <f t="shared" si="16"/>
        <v>55861</v>
      </c>
      <c r="L208" s="379">
        <f>SUM(L200,L204)</f>
        <v>19810</v>
      </c>
      <c r="M208" s="379">
        <f>SUM(M200,M204)</f>
        <v>0</v>
      </c>
      <c r="N208" s="379"/>
      <c r="O208" s="379">
        <f>SUM(O200,O204)</f>
        <v>4294</v>
      </c>
      <c r="P208" s="367">
        <f>SUM(F208:O208)</f>
        <v>79965</v>
      </c>
      <c r="Q208" s="443"/>
    </row>
    <row r="209" spans="1:17" s="330" customFormat="1" ht="12.75">
      <c r="A209" s="371" t="s">
        <v>143</v>
      </c>
      <c r="B209" s="355" t="s">
        <v>429</v>
      </c>
      <c r="C209" s="364"/>
      <c r="D209" s="364"/>
      <c r="E209" s="472"/>
      <c r="F209" s="379"/>
      <c r="G209" s="379"/>
      <c r="H209" s="379">
        <f t="shared" si="16"/>
        <v>0</v>
      </c>
      <c r="I209" s="379"/>
      <c r="J209" s="379"/>
      <c r="K209" s="379">
        <f>SUM(K201,K144)</f>
        <v>42749</v>
      </c>
      <c r="L209" s="379">
        <f>SUM(L201,L144)</f>
        <v>4908</v>
      </c>
      <c r="M209" s="379">
        <f>SUM(M201,M205,M144)</f>
        <v>0</v>
      </c>
      <c r="N209" s="379">
        <f>SUM(N201,N205,N144)</f>
        <v>0</v>
      </c>
      <c r="O209" s="379">
        <f>SUM(O201,O205,O144)</f>
        <v>0</v>
      </c>
      <c r="P209" s="367">
        <f>SUM(F209:O209,P205)</f>
        <v>47657</v>
      </c>
      <c r="Q209" s="443"/>
    </row>
    <row r="210" spans="1:17" s="330" customFormat="1" ht="13.5" thickBot="1">
      <c r="A210" s="371" t="s">
        <v>144</v>
      </c>
      <c r="B210" s="480" t="s">
        <v>430</v>
      </c>
      <c r="C210" s="481"/>
      <c r="D210" s="481"/>
      <c r="E210" s="482"/>
      <c r="F210" s="490"/>
      <c r="G210" s="490"/>
      <c r="H210" s="490"/>
      <c r="I210" s="490"/>
      <c r="J210" s="490"/>
      <c r="K210" s="490">
        <f>K209/K208</f>
        <v>0.7652745206852724</v>
      </c>
      <c r="L210" s="490">
        <f>L209/L208</f>
        <v>0.24775365976779404</v>
      </c>
      <c r="M210" s="490"/>
      <c r="N210" s="490"/>
      <c r="O210" s="490">
        <f>O209/O208</f>
        <v>0</v>
      </c>
      <c r="P210" s="875">
        <f>P209/P208</f>
        <v>0.5959732382917526</v>
      </c>
      <c r="Q210" s="443"/>
    </row>
    <row r="211" spans="1:16" s="330" customFormat="1" ht="13.5" thickTop="1">
      <c r="A211" s="371" t="s">
        <v>145</v>
      </c>
      <c r="B211" s="375" t="s">
        <v>361</v>
      </c>
      <c r="C211" s="372"/>
      <c r="D211" s="372"/>
      <c r="E211" s="373"/>
      <c r="F211" s="378">
        <f aca="true" t="shared" si="17" ref="F211:P211">SUM(F207,F142)</f>
        <v>15172</v>
      </c>
      <c r="G211" s="378">
        <f t="shared" si="17"/>
        <v>3854</v>
      </c>
      <c r="H211" s="378">
        <f t="shared" si="17"/>
        <v>138789</v>
      </c>
      <c r="I211" s="378">
        <f t="shared" si="17"/>
        <v>13470</v>
      </c>
      <c r="J211" s="378">
        <f t="shared" si="17"/>
        <v>68629</v>
      </c>
      <c r="K211" s="378">
        <f t="shared" si="17"/>
        <v>40203</v>
      </c>
      <c r="L211" s="378">
        <f t="shared" si="17"/>
        <v>7281</v>
      </c>
      <c r="M211" s="378">
        <f t="shared" si="17"/>
        <v>0</v>
      </c>
      <c r="N211" s="378">
        <f t="shared" si="17"/>
        <v>0</v>
      </c>
      <c r="O211" s="378">
        <f t="shared" si="17"/>
        <v>56352</v>
      </c>
      <c r="P211" s="366">
        <f t="shared" si="17"/>
        <v>343750</v>
      </c>
    </row>
    <row r="212" spans="1:17" s="330" customFormat="1" ht="12.75">
      <c r="A212" s="371" t="s">
        <v>146</v>
      </c>
      <c r="B212" s="375" t="s">
        <v>422</v>
      </c>
      <c r="C212" s="375"/>
      <c r="D212" s="375"/>
      <c r="E212" s="375"/>
      <c r="F212" s="379">
        <f aca="true" t="shared" si="18" ref="F212:P212">SUM(F208,F143)</f>
        <v>25191</v>
      </c>
      <c r="G212" s="379">
        <f t="shared" si="18"/>
        <v>5207</v>
      </c>
      <c r="H212" s="379">
        <f t="shared" si="18"/>
        <v>150702</v>
      </c>
      <c r="I212" s="379">
        <f t="shared" si="18"/>
        <v>17101</v>
      </c>
      <c r="J212" s="379">
        <f t="shared" si="18"/>
        <v>94049</v>
      </c>
      <c r="K212" s="379">
        <f t="shared" si="18"/>
        <v>57938</v>
      </c>
      <c r="L212" s="379">
        <f t="shared" si="18"/>
        <v>20191</v>
      </c>
      <c r="M212" s="379">
        <f t="shared" si="18"/>
        <v>0</v>
      </c>
      <c r="N212" s="379">
        <f t="shared" si="18"/>
        <v>0</v>
      </c>
      <c r="O212" s="379">
        <f t="shared" si="18"/>
        <v>13858</v>
      </c>
      <c r="P212" s="367">
        <f t="shared" si="18"/>
        <v>384237</v>
      </c>
      <c r="Q212" s="628"/>
    </row>
    <row r="213" spans="1:17" s="330" customFormat="1" ht="12.75">
      <c r="A213" s="371" t="s">
        <v>147</v>
      </c>
      <c r="B213" s="355" t="s">
        <v>429</v>
      </c>
      <c r="C213" s="375"/>
      <c r="D213" s="375"/>
      <c r="E213" s="375"/>
      <c r="F213" s="379">
        <f>SUM(F209,F144)</f>
        <v>23166</v>
      </c>
      <c r="G213" s="379">
        <f>SUM(G209,G144)</f>
        <v>4938</v>
      </c>
      <c r="H213" s="379">
        <f>SUM(H209,H144)</f>
        <v>129379</v>
      </c>
      <c r="I213" s="379">
        <f>SUM(I209,I144)</f>
        <v>13919</v>
      </c>
      <c r="J213" s="379">
        <f>SUM(J209,J144)</f>
        <v>93419</v>
      </c>
      <c r="K213" s="379">
        <f>SUM(K209,)</f>
        <v>42749</v>
      </c>
      <c r="L213" s="379">
        <f>SUM(L209,L144)</f>
        <v>4908</v>
      </c>
      <c r="M213" s="379">
        <f>SUM(M209,M144)</f>
        <v>0</v>
      </c>
      <c r="N213" s="379">
        <f>SUM(N209,N144)</f>
        <v>0</v>
      </c>
      <c r="O213" s="379">
        <f>SUM(O209,O144)</f>
        <v>0</v>
      </c>
      <c r="P213" s="878">
        <f>SUM(F213:O213)</f>
        <v>312478</v>
      </c>
      <c r="Q213" s="443"/>
    </row>
    <row r="214" spans="1:17" s="330" customFormat="1" ht="13.5" thickBot="1">
      <c r="A214" s="371" t="s">
        <v>148</v>
      </c>
      <c r="B214" s="480" t="s">
        <v>430</v>
      </c>
      <c r="C214" s="483"/>
      <c r="D214" s="483"/>
      <c r="E214" s="483"/>
      <c r="F214" s="490">
        <f>F213/F212</f>
        <v>0.9196141479099679</v>
      </c>
      <c r="G214" s="490">
        <f aca="true" t="shared" si="19" ref="G214:P214">G213/G212</f>
        <v>0.94833877472633</v>
      </c>
      <c r="H214" s="490">
        <f t="shared" si="19"/>
        <v>0.8585088452707993</v>
      </c>
      <c r="I214" s="490">
        <f t="shared" si="19"/>
        <v>0.8139290099994152</v>
      </c>
      <c r="J214" s="490">
        <f t="shared" si="19"/>
        <v>0.9933013641825006</v>
      </c>
      <c r="K214" s="490">
        <f t="shared" si="19"/>
        <v>0.7378404501363527</v>
      </c>
      <c r="L214" s="490">
        <f t="shared" si="19"/>
        <v>0.24307859937595958</v>
      </c>
      <c r="M214" s="490"/>
      <c r="N214" s="490"/>
      <c r="O214" s="490">
        <f t="shared" si="19"/>
        <v>0</v>
      </c>
      <c r="P214" s="875">
        <f t="shared" si="19"/>
        <v>0.8132428683338668</v>
      </c>
      <c r="Q214" s="443"/>
    </row>
    <row r="215" spans="1:16" s="330" customFormat="1" ht="13.5" thickTop="1">
      <c r="A215" s="371" t="s">
        <v>149</v>
      </c>
      <c r="B215" s="375" t="s">
        <v>403</v>
      </c>
      <c r="C215" s="375"/>
      <c r="D215" s="375"/>
      <c r="E215" s="375"/>
      <c r="F215" s="379"/>
      <c r="G215" s="379"/>
      <c r="H215" s="379"/>
      <c r="I215" s="379"/>
      <c r="J215" s="379"/>
      <c r="K215" s="379"/>
      <c r="L215" s="379"/>
      <c r="M215" s="379"/>
      <c r="N215" s="379"/>
      <c r="O215" s="379"/>
      <c r="P215" s="367"/>
    </row>
    <row r="216" spans="1:16" s="330" customFormat="1" ht="12.75">
      <c r="A216" s="371" t="s">
        <v>150</v>
      </c>
      <c r="B216" s="375"/>
      <c r="C216" s="376" t="s">
        <v>363</v>
      </c>
      <c r="D216" s="375"/>
      <c r="E216" s="375"/>
      <c r="F216" s="379"/>
      <c r="G216" s="379"/>
      <c r="H216" s="379"/>
      <c r="I216" s="379"/>
      <c r="J216" s="379"/>
      <c r="K216" s="379"/>
      <c r="L216" s="379"/>
      <c r="M216" s="379"/>
      <c r="N216" s="379"/>
      <c r="O216" s="379"/>
      <c r="P216" s="367"/>
    </row>
    <row r="217" spans="1:16" s="330" customFormat="1" ht="12.75">
      <c r="A217" s="371" t="s">
        <v>151</v>
      </c>
      <c r="B217" s="375"/>
      <c r="C217" s="376"/>
      <c r="D217" s="372" t="s">
        <v>394</v>
      </c>
      <c r="E217" s="375"/>
      <c r="F217" s="379"/>
      <c r="G217" s="379"/>
      <c r="H217" s="378">
        <v>6000</v>
      </c>
      <c r="I217" s="378"/>
      <c r="J217" s="378"/>
      <c r="K217" s="378"/>
      <c r="L217" s="378"/>
      <c r="M217" s="378"/>
      <c r="N217" s="378"/>
      <c r="O217" s="378"/>
      <c r="P217" s="366">
        <v>7600</v>
      </c>
    </row>
    <row r="218" spans="1:16" s="330" customFormat="1" ht="12.75">
      <c r="A218" s="371" t="s">
        <v>152</v>
      </c>
      <c r="B218" s="375"/>
      <c r="C218" s="376"/>
      <c r="D218" s="372" t="s">
        <v>422</v>
      </c>
      <c r="E218" s="375"/>
      <c r="F218" s="378"/>
      <c r="G218" s="378"/>
      <c r="H218" s="378">
        <v>6000</v>
      </c>
      <c r="I218" s="378"/>
      <c r="J218" s="378"/>
      <c r="K218" s="378"/>
      <c r="L218" s="378"/>
      <c r="M218" s="378"/>
      <c r="N218" s="378"/>
      <c r="O218" s="378"/>
      <c r="P218" s="367">
        <f>SUM(F218:O218)</f>
        <v>6000</v>
      </c>
    </row>
    <row r="219" spans="1:16" s="330" customFormat="1" ht="12.75">
      <c r="A219" s="371" t="s">
        <v>153</v>
      </c>
      <c r="B219" s="375"/>
      <c r="C219" s="376"/>
      <c r="D219" s="374" t="s">
        <v>429</v>
      </c>
      <c r="E219" s="375"/>
      <c r="F219" s="378"/>
      <c r="G219" s="378"/>
      <c r="H219" s="378">
        <v>5164</v>
      </c>
      <c r="I219" s="378"/>
      <c r="J219" s="378"/>
      <c r="K219" s="378"/>
      <c r="L219" s="378"/>
      <c r="M219" s="378"/>
      <c r="N219" s="378"/>
      <c r="O219" s="378"/>
      <c r="P219" s="367">
        <f>SUM(F219:O219)</f>
        <v>5164</v>
      </c>
    </row>
    <row r="220" spans="1:16" s="330" customFormat="1" ht="12.75">
      <c r="A220" s="371" t="s">
        <v>154</v>
      </c>
      <c r="B220" s="375"/>
      <c r="C220" s="376"/>
      <c r="D220" s="380" t="s">
        <v>430</v>
      </c>
      <c r="E220" s="392"/>
      <c r="F220" s="393"/>
      <c r="G220" s="393"/>
      <c r="H220" s="387">
        <f>H219/H218</f>
        <v>0.8606666666666667</v>
      </c>
      <c r="I220" s="393"/>
      <c r="J220" s="393"/>
      <c r="K220" s="393"/>
      <c r="L220" s="393"/>
      <c r="M220" s="393"/>
      <c r="N220" s="393"/>
      <c r="O220" s="393"/>
      <c r="P220" s="879">
        <f>P219/P218</f>
        <v>0.8606666666666667</v>
      </c>
    </row>
    <row r="221" spans="1:16" s="330" customFormat="1" ht="12.75">
      <c r="A221" s="371" t="s">
        <v>155</v>
      </c>
      <c r="B221" s="375"/>
      <c r="C221" s="376"/>
      <c r="D221" s="372" t="s">
        <v>395</v>
      </c>
      <c r="E221" s="375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66"/>
    </row>
    <row r="222" spans="1:16" s="330" customFormat="1" ht="12.75">
      <c r="A222" s="371" t="s">
        <v>156</v>
      </c>
      <c r="B222" s="375"/>
      <c r="C222" s="376"/>
      <c r="D222" s="372" t="s">
        <v>422</v>
      </c>
      <c r="E222" s="375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67">
        <f>SUM(F222:O222)</f>
        <v>0</v>
      </c>
    </row>
    <row r="223" spans="1:16" s="330" customFormat="1" ht="12.75">
      <c r="A223" s="371" t="s">
        <v>157</v>
      </c>
      <c r="B223" s="375"/>
      <c r="C223" s="376"/>
      <c r="D223" s="374" t="s">
        <v>429</v>
      </c>
      <c r="E223" s="375"/>
      <c r="F223" s="378"/>
      <c r="G223" s="378"/>
      <c r="H223" s="378"/>
      <c r="I223" s="378"/>
      <c r="J223" s="378"/>
      <c r="K223" s="378"/>
      <c r="L223" s="378"/>
      <c r="M223" s="378"/>
      <c r="N223" s="378"/>
      <c r="O223" s="378"/>
      <c r="P223" s="367">
        <f>SUM(F223:O223)</f>
        <v>0</v>
      </c>
    </row>
    <row r="224" spans="1:16" s="330" customFormat="1" ht="12.75">
      <c r="A224" s="371" t="s">
        <v>158</v>
      </c>
      <c r="B224" s="375"/>
      <c r="C224" s="376"/>
      <c r="D224" s="380" t="s">
        <v>430</v>
      </c>
      <c r="E224" s="392"/>
      <c r="F224" s="387"/>
      <c r="G224" s="387"/>
      <c r="H224" s="387"/>
      <c r="I224" s="387"/>
      <c r="J224" s="387"/>
      <c r="K224" s="387"/>
      <c r="L224" s="387"/>
      <c r="M224" s="387"/>
      <c r="N224" s="387"/>
      <c r="O224" s="387"/>
      <c r="P224" s="394"/>
    </row>
    <row r="225" spans="1:16" s="330" customFormat="1" ht="12.75">
      <c r="A225" s="371" t="s">
        <v>159</v>
      </c>
      <c r="B225" s="375"/>
      <c r="C225" s="376"/>
      <c r="D225" s="372" t="s">
        <v>391</v>
      </c>
      <c r="E225" s="375"/>
      <c r="F225" s="431">
        <v>103900</v>
      </c>
      <c r="G225" s="431">
        <v>27851</v>
      </c>
      <c r="H225" s="431">
        <v>34447</v>
      </c>
      <c r="I225" s="431"/>
      <c r="J225" s="431">
        <v>0</v>
      </c>
      <c r="K225" s="431">
        <v>5199</v>
      </c>
      <c r="L225" s="431"/>
      <c r="M225" s="431"/>
      <c r="N225" s="431"/>
      <c r="O225" s="431"/>
      <c r="P225" s="432">
        <v>146762</v>
      </c>
    </row>
    <row r="226" spans="1:16" s="330" customFormat="1" ht="12.75">
      <c r="A226" s="371" t="s">
        <v>160</v>
      </c>
      <c r="B226" s="372"/>
      <c r="C226" s="372"/>
      <c r="D226" s="372" t="s">
        <v>422</v>
      </c>
      <c r="E226" s="373"/>
      <c r="F226" s="452">
        <v>103184</v>
      </c>
      <c r="G226" s="452">
        <v>27611</v>
      </c>
      <c r="H226" s="452">
        <v>34295</v>
      </c>
      <c r="I226" s="452"/>
      <c r="J226" s="452">
        <v>0</v>
      </c>
      <c r="K226" s="452">
        <v>5199</v>
      </c>
      <c r="L226" s="452"/>
      <c r="M226" s="452"/>
      <c r="N226" s="452"/>
      <c r="O226" s="452"/>
      <c r="P226" s="367">
        <f>SUM(F226:O226)</f>
        <v>170289</v>
      </c>
    </row>
    <row r="227" spans="1:16" s="330" customFormat="1" ht="12.75">
      <c r="A227" s="371" t="s">
        <v>161</v>
      </c>
      <c r="B227" s="372"/>
      <c r="C227" s="372"/>
      <c r="D227" s="374" t="s">
        <v>429</v>
      </c>
      <c r="E227" s="373"/>
      <c r="F227" s="452">
        <v>95180</v>
      </c>
      <c r="G227" s="452">
        <v>25737</v>
      </c>
      <c r="H227" s="452">
        <v>29945</v>
      </c>
      <c r="I227" s="452"/>
      <c r="J227" s="452"/>
      <c r="K227" s="452">
        <v>3444</v>
      </c>
      <c r="L227" s="452"/>
      <c r="M227" s="452"/>
      <c r="N227" s="452"/>
      <c r="O227" s="452"/>
      <c r="P227" s="367">
        <f>SUM(F227:O227)</f>
        <v>154306</v>
      </c>
    </row>
    <row r="228" spans="1:16" s="330" customFormat="1" ht="12.75">
      <c r="A228" s="371" t="s">
        <v>162</v>
      </c>
      <c r="B228" s="372"/>
      <c r="C228" s="372"/>
      <c r="D228" s="380" t="s">
        <v>430</v>
      </c>
      <c r="E228" s="388"/>
      <c r="F228" s="502">
        <f>F227/F226</f>
        <v>0.9224298340828035</v>
      </c>
      <c r="G228" s="502">
        <f>G227/G226</f>
        <v>0.9321284995110645</v>
      </c>
      <c r="H228" s="502">
        <f>H227/H226</f>
        <v>0.8731593526753171</v>
      </c>
      <c r="I228" s="502"/>
      <c r="J228" s="502"/>
      <c r="K228" s="502">
        <f>K227/K226</f>
        <v>0.6624350836699365</v>
      </c>
      <c r="L228" s="502"/>
      <c r="M228" s="502"/>
      <c r="N228" s="502"/>
      <c r="O228" s="502"/>
      <c r="P228" s="394">
        <f>P227/P226</f>
        <v>0.9061419116913012</v>
      </c>
    </row>
    <row r="229" spans="1:16" s="330" customFormat="1" ht="12.75">
      <c r="A229" s="371" t="s">
        <v>163</v>
      </c>
      <c r="B229" s="372"/>
      <c r="C229" s="372"/>
      <c r="D229" s="372" t="s">
        <v>390</v>
      </c>
      <c r="E229" s="373"/>
      <c r="F229" s="503">
        <v>9903</v>
      </c>
      <c r="G229" s="503">
        <v>2578</v>
      </c>
      <c r="H229" s="503">
        <v>1300</v>
      </c>
      <c r="I229" s="503"/>
      <c r="J229" s="503"/>
      <c r="K229" s="503"/>
      <c r="L229" s="503"/>
      <c r="M229" s="503"/>
      <c r="N229" s="503"/>
      <c r="O229" s="503"/>
      <c r="P229" s="432">
        <f>SUM(F229:O229)</f>
        <v>13781</v>
      </c>
    </row>
    <row r="230" spans="1:16" s="330" customFormat="1" ht="12.75">
      <c r="A230" s="371" t="s">
        <v>164</v>
      </c>
      <c r="B230" s="372"/>
      <c r="C230" s="372"/>
      <c r="D230" s="372" t="s">
        <v>422</v>
      </c>
      <c r="E230" s="373"/>
      <c r="F230" s="452">
        <v>9903</v>
      </c>
      <c r="G230" s="452">
        <v>2578</v>
      </c>
      <c r="H230" s="452">
        <v>1300</v>
      </c>
      <c r="I230" s="452"/>
      <c r="J230" s="452"/>
      <c r="K230" s="452"/>
      <c r="L230" s="452"/>
      <c r="M230" s="452"/>
      <c r="N230" s="452"/>
      <c r="O230" s="452"/>
      <c r="P230" s="367">
        <f>SUM(F230:O230)</f>
        <v>13781</v>
      </c>
    </row>
    <row r="231" spans="1:16" s="330" customFormat="1" ht="12.75">
      <c r="A231" s="371" t="s">
        <v>165</v>
      </c>
      <c r="B231" s="372"/>
      <c r="C231" s="372"/>
      <c r="D231" s="374" t="s">
        <v>429</v>
      </c>
      <c r="E231" s="373"/>
      <c r="F231" s="452">
        <v>9769</v>
      </c>
      <c r="G231" s="452">
        <v>2789</v>
      </c>
      <c r="H231" s="452">
        <v>1300</v>
      </c>
      <c r="I231" s="452"/>
      <c r="J231" s="452"/>
      <c r="K231" s="452"/>
      <c r="L231" s="452"/>
      <c r="M231" s="452"/>
      <c r="N231" s="452"/>
      <c r="O231" s="452"/>
      <c r="P231" s="367">
        <f>SUM(F231:O231)</f>
        <v>13858</v>
      </c>
    </row>
    <row r="232" spans="1:16" s="330" customFormat="1" ht="12.75">
      <c r="A232" s="371" t="s">
        <v>166</v>
      </c>
      <c r="B232" s="372"/>
      <c r="C232" s="372"/>
      <c r="D232" s="380" t="s">
        <v>430</v>
      </c>
      <c r="E232" s="388"/>
      <c r="F232" s="502">
        <f>F231/F230</f>
        <v>0.9864687468443906</v>
      </c>
      <c r="G232" s="502">
        <f>G231/G230</f>
        <v>1.0818463925523663</v>
      </c>
      <c r="H232" s="502">
        <f>H231/H230</f>
        <v>1</v>
      </c>
      <c r="I232" s="504"/>
      <c r="J232" s="504"/>
      <c r="K232" s="504"/>
      <c r="L232" s="504"/>
      <c r="M232" s="504"/>
      <c r="N232" s="504"/>
      <c r="O232" s="504"/>
      <c r="P232" s="394">
        <f>P231/P230</f>
        <v>1.0055874029460852</v>
      </c>
    </row>
    <row r="233" spans="1:16" s="330" customFormat="1" ht="12.75">
      <c r="A233" s="371" t="s">
        <v>167</v>
      </c>
      <c r="B233" s="372"/>
      <c r="C233" s="372"/>
      <c r="D233" s="374" t="s">
        <v>318</v>
      </c>
      <c r="E233" s="391"/>
      <c r="F233" s="389"/>
      <c r="G233" s="389"/>
      <c r="H233" s="389"/>
      <c r="I233" s="389"/>
      <c r="J233" s="389"/>
      <c r="K233" s="389"/>
      <c r="L233" s="389"/>
      <c r="M233" s="389"/>
      <c r="N233" s="389"/>
      <c r="O233" s="389"/>
      <c r="P233" s="408"/>
    </row>
    <row r="234" spans="1:16" s="330" customFormat="1" ht="12.75">
      <c r="A234" s="371" t="s">
        <v>168</v>
      </c>
      <c r="B234" s="372"/>
      <c r="C234" s="372"/>
      <c r="D234" s="374"/>
      <c r="E234" s="391" t="s">
        <v>369</v>
      </c>
      <c r="F234" s="389"/>
      <c r="G234" s="389"/>
      <c r="H234" s="378">
        <v>4623</v>
      </c>
      <c r="I234" s="389"/>
      <c r="J234" s="389"/>
      <c r="K234" s="389"/>
      <c r="L234" s="389"/>
      <c r="M234" s="389"/>
      <c r="N234" s="389"/>
      <c r="O234" s="389"/>
      <c r="P234" s="366">
        <v>3221</v>
      </c>
    </row>
    <row r="235" spans="1:16" s="330" customFormat="1" ht="12.75">
      <c r="A235" s="371" t="s">
        <v>169</v>
      </c>
      <c r="B235" s="372"/>
      <c r="C235" s="372"/>
      <c r="D235" s="374"/>
      <c r="E235" s="391" t="s">
        <v>422</v>
      </c>
      <c r="F235" s="389"/>
      <c r="G235" s="389"/>
      <c r="H235" s="378">
        <v>4623</v>
      </c>
      <c r="I235" s="389"/>
      <c r="J235" s="389"/>
      <c r="K235" s="389"/>
      <c r="L235" s="389"/>
      <c r="M235" s="389"/>
      <c r="N235" s="389"/>
      <c r="O235" s="389"/>
      <c r="P235" s="367">
        <f>SUM(F235:O235)</f>
        <v>4623</v>
      </c>
    </row>
    <row r="236" spans="1:16" s="330" customFormat="1" ht="12.75">
      <c r="A236" s="371" t="s">
        <v>170</v>
      </c>
      <c r="B236" s="372"/>
      <c r="C236" s="372"/>
      <c r="D236" s="374"/>
      <c r="E236" s="406" t="s">
        <v>429</v>
      </c>
      <c r="F236" s="419"/>
      <c r="G236" s="419"/>
      <c r="H236" s="393">
        <v>2732</v>
      </c>
      <c r="I236" s="419"/>
      <c r="J236" s="419"/>
      <c r="K236" s="419"/>
      <c r="L236" s="419"/>
      <c r="M236" s="419"/>
      <c r="N236" s="419"/>
      <c r="O236" s="419"/>
      <c r="P236" s="409"/>
    </row>
    <row r="237" spans="1:16" s="330" customFormat="1" ht="12.75">
      <c r="A237" s="371" t="s">
        <v>171</v>
      </c>
      <c r="B237" s="372"/>
      <c r="C237" s="372"/>
      <c r="D237" s="374"/>
      <c r="E237" s="391" t="s">
        <v>392</v>
      </c>
      <c r="F237" s="389"/>
      <c r="G237" s="389"/>
      <c r="H237" s="378">
        <v>1829</v>
      </c>
      <c r="I237" s="389"/>
      <c r="J237" s="389"/>
      <c r="K237" s="389"/>
      <c r="L237" s="389"/>
      <c r="M237" s="389"/>
      <c r="N237" s="389"/>
      <c r="O237" s="389"/>
      <c r="P237" s="366">
        <v>1829</v>
      </c>
    </row>
    <row r="238" spans="1:16" s="330" customFormat="1" ht="12.75">
      <c r="A238" s="371" t="s">
        <v>172</v>
      </c>
      <c r="B238" s="372"/>
      <c r="C238" s="372"/>
      <c r="D238" s="374"/>
      <c r="E238" s="391" t="s">
        <v>422</v>
      </c>
      <c r="F238" s="389"/>
      <c r="G238" s="389"/>
      <c r="H238" s="378">
        <v>1829</v>
      </c>
      <c r="I238" s="389"/>
      <c r="J238" s="389"/>
      <c r="K238" s="389"/>
      <c r="L238" s="389"/>
      <c r="M238" s="389"/>
      <c r="N238" s="389"/>
      <c r="O238" s="389"/>
      <c r="P238" s="367">
        <f>SUM(F238:O238)</f>
        <v>1829</v>
      </c>
    </row>
    <row r="239" spans="1:16" s="330" customFormat="1" ht="12.75">
      <c r="A239" s="371" t="s">
        <v>173</v>
      </c>
      <c r="B239" s="372"/>
      <c r="C239" s="372"/>
      <c r="D239" s="374"/>
      <c r="E239" s="406" t="s">
        <v>429</v>
      </c>
      <c r="F239" s="419"/>
      <c r="G239" s="419"/>
      <c r="H239" s="393">
        <v>1829</v>
      </c>
      <c r="I239" s="419"/>
      <c r="J239" s="419"/>
      <c r="K239" s="419"/>
      <c r="L239" s="419"/>
      <c r="M239" s="419"/>
      <c r="N239" s="419"/>
      <c r="O239" s="419"/>
      <c r="P239" s="409"/>
    </row>
    <row r="240" spans="1:16" s="330" customFormat="1" ht="12.75">
      <c r="A240" s="371" t="s">
        <v>174</v>
      </c>
      <c r="B240" s="372"/>
      <c r="C240" s="372"/>
      <c r="D240" s="374"/>
      <c r="E240" s="391" t="s">
        <v>362</v>
      </c>
      <c r="F240" s="378">
        <v>1338</v>
      </c>
      <c r="G240" s="378">
        <v>361</v>
      </c>
      <c r="H240" s="378"/>
      <c r="I240" s="389"/>
      <c r="J240" s="389"/>
      <c r="K240" s="389"/>
      <c r="L240" s="389"/>
      <c r="M240" s="389"/>
      <c r="N240" s="389"/>
      <c r="O240" s="389"/>
      <c r="P240" s="366">
        <v>1699</v>
      </c>
    </row>
    <row r="241" spans="1:16" s="330" customFormat="1" ht="12.75">
      <c r="A241" s="371" t="s">
        <v>646</v>
      </c>
      <c r="B241" s="372"/>
      <c r="C241" s="372"/>
      <c r="D241" s="374"/>
      <c r="E241" s="391" t="s">
        <v>422</v>
      </c>
      <c r="F241" s="378">
        <v>1338</v>
      </c>
      <c r="G241" s="378">
        <v>361</v>
      </c>
      <c r="H241" s="378"/>
      <c r="I241" s="378"/>
      <c r="J241" s="378"/>
      <c r="K241" s="378"/>
      <c r="L241" s="378"/>
      <c r="M241" s="378"/>
      <c r="N241" s="378"/>
      <c r="O241" s="378"/>
      <c r="P241" s="367">
        <f>SUM(F241:O241)</f>
        <v>1699</v>
      </c>
    </row>
    <row r="242" spans="1:16" s="330" customFormat="1" ht="12.75">
      <c r="A242" s="371" t="s">
        <v>175</v>
      </c>
      <c r="B242" s="372"/>
      <c r="C242" s="372"/>
      <c r="D242" s="374"/>
      <c r="E242" s="406" t="s">
        <v>429</v>
      </c>
      <c r="F242" s="393">
        <v>1338</v>
      </c>
      <c r="G242" s="393">
        <v>325</v>
      </c>
      <c r="H242" s="393"/>
      <c r="I242" s="393"/>
      <c r="J242" s="393"/>
      <c r="K242" s="393"/>
      <c r="L242" s="393"/>
      <c r="M242" s="393"/>
      <c r="N242" s="393"/>
      <c r="O242" s="393"/>
      <c r="P242" s="409"/>
    </row>
    <row r="243" spans="1:17" s="330" customFormat="1" ht="12.75">
      <c r="A243" s="371" t="s">
        <v>176</v>
      </c>
      <c r="B243" s="372"/>
      <c r="C243" s="372"/>
      <c r="D243" s="372" t="s">
        <v>319</v>
      </c>
      <c r="E243" s="391"/>
      <c r="F243" s="378">
        <v>1338</v>
      </c>
      <c r="G243" s="378">
        <v>361</v>
      </c>
      <c r="H243" s="378">
        <v>6452</v>
      </c>
      <c r="I243" s="378"/>
      <c r="J243" s="378"/>
      <c r="K243" s="378"/>
      <c r="L243" s="378"/>
      <c r="M243" s="378"/>
      <c r="N243" s="378"/>
      <c r="O243" s="378"/>
      <c r="P243" s="366">
        <f>SUM(P240,P237,P234)</f>
        <v>6749</v>
      </c>
      <c r="Q243" s="443"/>
    </row>
    <row r="244" spans="1:17" s="330" customFormat="1" ht="12.75">
      <c r="A244" s="371" t="s">
        <v>177</v>
      </c>
      <c r="B244" s="372"/>
      <c r="C244" s="372"/>
      <c r="D244" s="372" t="s">
        <v>422</v>
      </c>
      <c r="E244" s="377"/>
      <c r="F244" s="378">
        <f aca="true" t="shared" si="20" ref="F244:O244">SUM(F241,F238,F235)</f>
        <v>1338</v>
      </c>
      <c r="G244" s="378">
        <f t="shared" si="20"/>
        <v>361</v>
      </c>
      <c r="H244" s="378">
        <v>6452</v>
      </c>
      <c r="I244" s="378">
        <f t="shared" si="20"/>
        <v>0</v>
      </c>
      <c r="J244" s="378">
        <f t="shared" si="20"/>
        <v>0</v>
      </c>
      <c r="K244" s="378">
        <f t="shared" si="20"/>
        <v>0</v>
      </c>
      <c r="L244" s="378">
        <f t="shared" si="20"/>
        <v>0</v>
      </c>
      <c r="M244" s="378">
        <f t="shared" si="20"/>
        <v>0</v>
      </c>
      <c r="N244" s="378"/>
      <c r="O244" s="378">
        <f t="shared" si="20"/>
        <v>0</v>
      </c>
      <c r="P244" s="367">
        <f>SUM(P241,P238,P235)</f>
        <v>8151</v>
      </c>
      <c r="Q244" s="443"/>
    </row>
    <row r="245" spans="1:17" s="330" customFormat="1" ht="12.75">
      <c r="A245" s="371" t="s">
        <v>178</v>
      </c>
      <c r="B245" s="372"/>
      <c r="C245" s="372"/>
      <c r="D245" s="374" t="s">
        <v>429</v>
      </c>
      <c r="E245" s="377"/>
      <c r="F245" s="378">
        <v>1338</v>
      </c>
      <c r="G245" s="378">
        <v>325</v>
      </c>
      <c r="H245" s="378">
        <v>4561</v>
      </c>
      <c r="I245" s="378"/>
      <c r="J245" s="378"/>
      <c r="K245" s="378"/>
      <c r="L245" s="378"/>
      <c r="M245" s="378"/>
      <c r="N245" s="378"/>
      <c r="O245" s="378"/>
      <c r="P245" s="367">
        <f>SUM(F245:O245)</f>
        <v>6224</v>
      </c>
      <c r="Q245" s="443"/>
    </row>
    <row r="246" spans="1:17" s="330" customFormat="1" ht="12.75">
      <c r="A246" s="371" t="s">
        <v>179</v>
      </c>
      <c r="B246" s="372"/>
      <c r="C246" s="372"/>
      <c r="D246" s="380" t="s">
        <v>430</v>
      </c>
      <c r="E246" s="386"/>
      <c r="F246" s="387">
        <f>F245/F244</f>
        <v>1</v>
      </c>
      <c r="G246" s="387">
        <f>G245/G244</f>
        <v>0.9002770083102493</v>
      </c>
      <c r="H246" s="387">
        <f>H245/H244</f>
        <v>0.7069125852448853</v>
      </c>
      <c r="I246" s="387"/>
      <c r="J246" s="387"/>
      <c r="K246" s="387"/>
      <c r="L246" s="387"/>
      <c r="M246" s="387"/>
      <c r="N246" s="387"/>
      <c r="O246" s="387"/>
      <c r="P246" s="394">
        <f>P245/P244</f>
        <v>0.7635872899030793</v>
      </c>
      <c r="Q246" s="443"/>
    </row>
    <row r="247" spans="1:16" s="330" customFormat="1" ht="12.75">
      <c r="A247" s="371" t="s">
        <v>180</v>
      </c>
      <c r="B247" s="372"/>
      <c r="C247" s="372"/>
      <c r="D247" s="372" t="s">
        <v>393</v>
      </c>
      <c r="E247" s="377"/>
      <c r="F247" s="378">
        <v>5468</v>
      </c>
      <c r="G247" s="378">
        <v>1502</v>
      </c>
      <c r="H247" s="378">
        <v>176</v>
      </c>
      <c r="I247" s="378"/>
      <c r="J247" s="378"/>
      <c r="K247" s="378"/>
      <c r="L247" s="378"/>
      <c r="M247" s="378"/>
      <c r="N247" s="378"/>
      <c r="O247" s="378"/>
      <c r="P247" s="366">
        <f>SUM(F247:O247)</f>
        <v>7146</v>
      </c>
    </row>
    <row r="248" spans="1:16" s="330" customFormat="1" ht="12.75">
      <c r="A248" s="371" t="s">
        <v>181</v>
      </c>
      <c r="B248" s="372"/>
      <c r="C248" s="372"/>
      <c r="D248" s="372" t="s">
        <v>422</v>
      </c>
      <c r="E248" s="377"/>
      <c r="F248" s="378">
        <v>5468</v>
      </c>
      <c r="G248" s="378">
        <v>1502</v>
      </c>
      <c r="H248" s="378">
        <v>176</v>
      </c>
      <c r="I248" s="378"/>
      <c r="J248" s="378"/>
      <c r="K248" s="378"/>
      <c r="L248" s="378"/>
      <c r="M248" s="378"/>
      <c r="N248" s="378"/>
      <c r="O248" s="378"/>
      <c r="P248" s="367">
        <f>SUM(F248:O248)</f>
        <v>7146</v>
      </c>
    </row>
    <row r="249" spans="1:16" s="330" customFormat="1" ht="12.75">
      <c r="A249" s="371" t="s">
        <v>182</v>
      </c>
      <c r="B249" s="372"/>
      <c r="C249" s="372"/>
      <c r="D249" s="374" t="s">
        <v>429</v>
      </c>
      <c r="E249" s="377"/>
      <c r="F249" s="378">
        <v>4534</v>
      </c>
      <c r="G249" s="378">
        <v>1205</v>
      </c>
      <c r="H249" s="378">
        <v>200</v>
      </c>
      <c r="I249" s="378"/>
      <c r="J249" s="378"/>
      <c r="K249" s="378"/>
      <c r="L249" s="378"/>
      <c r="M249" s="378"/>
      <c r="N249" s="378"/>
      <c r="O249" s="378"/>
      <c r="P249" s="367">
        <f>SUM(F249:O249)</f>
        <v>5939</v>
      </c>
    </row>
    <row r="250" spans="1:16" s="330" customFormat="1" ht="13.5" thickBot="1">
      <c r="A250" s="371" t="s">
        <v>183</v>
      </c>
      <c r="B250" s="372"/>
      <c r="C250" s="372"/>
      <c r="D250" s="380" t="s">
        <v>430</v>
      </c>
      <c r="E250" s="377"/>
      <c r="F250" s="381">
        <f>F249/F248</f>
        <v>0.8291880029261156</v>
      </c>
      <c r="G250" s="381">
        <f>G249/G248</f>
        <v>0.8022636484687083</v>
      </c>
      <c r="H250" s="381">
        <f>H249/H248</f>
        <v>1.1363636363636365</v>
      </c>
      <c r="I250" s="381"/>
      <c r="J250" s="381"/>
      <c r="K250" s="381"/>
      <c r="L250" s="381"/>
      <c r="M250" s="381"/>
      <c r="N250" s="381"/>
      <c r="O250" s="381"/>
      <c r="P250" s="410">
        <f>P249/P248</f>
        <v>0.83109431849986</v>
      </c>
    </row>
    <row r="251" spans="1:16" s="330" customFormat="1" ht="12.75">
      <c r="A251" s="371" t="s">
        <v>184</v>
      </c>
      <c r="B251" s="372"/>
      <c r="C251" s="372"/>
      <c r="D251" s="374" t="s">
        <v>817</v>
      </c>
      <c r="E251" s="377"/>
      <c r="F251" s="770"/>
      <c r="G251" s="770"/>
      <c r="H251" s="770"/>
      <c r="I251" s="770"/>
      <c r="J251" s="770"/>
      <c r="K251" s="770"/>
      <c r="L251" s="770"/>
      <c r="M251" s="770"/>
      <c r="N251" s="770"/>
      <c r="O251" s="770"/>
      <c r="P251" s="771">
        <f>SUM(F251:O251)</f>
        <v>0</v>
      </c>
    </row>
    <row r="252" spans="1:16" s="330" customFormat="1" ht="12.75">
      <c r="A252" s="371" t="s">
        <v>185</v>
      </c>
      <c r="B252" s="372"/>
      <c r="C252" s="372"/>
      <c r="D252" s="374" t="s">
        <v>422</v>
      </c>
      <c r="E252" s="377"/>
      <c r="F252" s="770">
        <v>1325</v>
      </c>
      <c r="G252" s="770">
        <v>405</v>
      </c>
      <c r="H252" s="770">
        <v>152</v>
      </c>
      <c r="I252" s="770"/>
      <c r="J252" s="770"/>
      <c r="K252" s="770"/>
      <c r="L252" s="770"/>
      <c r="M252" s="770"/>
      <c r="N252" s="770"/>
      <c r="O252" s="770"/>
      <c r="P252" s="771">
        <f>SUM(F252:O252)</f>
        <v>1882</v>
      </c>
    </row>
    <row r="253" spans="1:16" s="330" customFormat="1" ht="12.75">
      <c r="A253" s="371" t="s">
        <v>186</v>
      </c>
      <c r="B253" s="372"/>
      <c r="C253" s="372"/>
      <c r="D253" s="374" t="s">
        <v>429</v>
      </c>
      <c r="E253" s="377"/>
      <c r="F253" s="770">
        <v>1325</v>
      </c>
      <c r="G253" s="770">
        <v>405</v>
      </c>
      <c r="H253" s="770">
        <v>152</v>
      </c>
      <c r="I253" s="770"/>
      <c r="J253" s="770"/>
      <c r="K253" s="770"/>
      <c r="L253" s="770"/>
      <c r="M253" s="770"/>
      <c r="N253" s="770"/>
      <c r="O253" s="770"/>
      <c r="P253" s="771">
        <f>SUM(F253:O253)</f>
        <v>1882</v>
      </c>
    </row>
    <row r="254" spans="1:16" s="330" customFormat="1" ht="13.5" thickBot="1">
      <c r="A254" s="371" t="s">
        <v>187</v>
      </c>
      <c r="B254" s="372"/>
      <c r="C254" s="372"/>
      <c r="D254" s="374" t="s">
        <v>430</v>
      </c>
      <c r="E254" s="377"/>
      <c r="F254" s="753"/>
      <c r="G254" s="753"/>
      <c r="H254" s="753"/>
      <c r="I254" s="753"/>
      <c r="J254" s="753"/>
      <c r="K254" s="753"/>
      <c r="L254" s="753"/>
      <c r="M254" s="753"/>
      <c r="N254" s="753"/>
      <c r="O254" s="753"/>
      <c r="P254" s="771">
        <f>SUM(F254:O254)</f>
        <v>0</v>
      </c>
    </row>
    <row r="255" spans="1:17" s="330" customFormat="1" ht="25.5" customHeight="1">
      <c r="A255" s="371" t="s">
        <v>188</v>
      </c>
      <c r="B255" s="1047" t="s">
        <v>404</v>
      </c>
      <c r="C255" s="1048"/>
      <c r="D255" s="1048"/>
      <c r="E255" s="1048"/>
      <c r="F255" s="382">
        <f aca="true" t="shared" si="21" ref="F255:P255">SUM(F217,F221,F225,F229,F243,F247)</f>
        <v>120609</v>
      </c>
      <c r="G255" s="382">
        <f t="shared" si="21"/>
        <v>32292</v>
      </c>
      <c r="H255" s="382">
        <f t="shared" si="21"/>
        <v>48375</v>
      </c>
      <c r="I255" s="382">
        <f t="shared" si="21"/>
        <v>0</v>
      </c>
      <c r="J255" s="382">
        <f t="shared" si="21"/>
        <v>0</v>
      </c>
      <c r="K255" s="382">
        <f t="shared" si="21"/>
        <v>5199</v>
      </c>
      <c r="L255" s="382">
        <f t="shared" si="21"/>
        <v>0</v>
      </c>
      <c r="M255" s="382">
        <f t="shared" si="21"/>
        <v>0</v>
      </c>
      <c r="N255" s="382"/>
      <c r="O255" s="382">
        <f t="shared" si="21"/>
        <v>0</v>
      </c>
      <c r="P255" s="411">
        <f t="shared" si="21"/>
        <v>182038</v>
      </c>
      <c r="Q255" s="443"/>
    </row>
    <row r="256" spans="1:17" s="330" customFormat="1" ht="19.5" customHeight="1">
      <c r="A256" s="371" t="s">
        <v>189</v>
      </c>
      <c r="B256" s="1044" t="s">
        <v>422</v>
      </c>
      <c r="C256" s="1045"/>
      <c r="D256" s="1045"/>
      <c r="E256" s="1045"/>
      <c r="F256" s="383">
        <f>SUM(F218,F222,F226,F230,F244,F248,F252)</f>
        <v>121218</v>
      </c>
      <c r="G256" s="383">
        <f aca="true" t="shared" si="22" ref="G256:O256">SUM(G218,G222,G226,G230,G244,G248,G252)</f>
        <v>32457</v>
      </c>
      <c r="H256" s="383">
        <f t="shared" si="22"/>
        <v>48375</v>
      </c>
      <c r="I256" s="383">
        <f t="shared" si="22"/>
        <v>0</v>
      </c>
      <c r="J256" s="383">
        <f t="shared" si="22"/>
        <v>0</v>
      </c>
      <c r="K256" s="383">
        <f t="shared" si="22"/>
        <v>5199</v>
      </c>
      <c r="L256" s="383">
        <f t="shared" si="22"/>
        <v>0</v>
      </c>
      <c r="M256" s="383">
        <f t="shared" si="22"/>
        <v>0</v>
      </c>
      <c r="N256" s="383">
        <f t="shared" si="22"/>
        <v>0</v>
      </c>
      <c r="O256" s="383">
        <f t="shared" si="22"/>
        <v>0</v>
      </c>
      <c r="P256" s="412">
        <f>SUM(F256:O256)</f>
        <v>207249</v>
      </c>
      <c r="Q256" s="443"/>
    </row>
    <row r="257" spans="1:16" s="330" customFormat="1" ht="12.75">
      <c r="A257" s="371" t="s">
        <v>190</v>
      </c>
      <c r="B257" s="355" t="s">
        <v>429</v>
      </c>
      <c r="C257" s="372"/>
      <c r="D257" s="372"/>
      <c r="E257" s="373"/>
      <c r="F257" s="383">
        <f>SUM(F227,F231,F245,F249,F253)</f>
        <v>112146</v>
      </c>
      <c r="G257" s="383">
        <f>SUM(G227,G231,G245,G249,G253)</f>
        <v>30461</v>
      </c>
      <c r="H257" s="383">
        <f aca="true" t="shared" si="23" ref="H257:O257">SUM(H219,H223,H227,H230,H245,H249,H253)</f>
        <v>41322</v>
      </c>
      <c r="I257" s="383">
        <f t="shared" si="23"/>
        <v>0</v>
      </c>
      <c r="J257" s="383">
        <f t="shared" si="23"/>
        <v>0</v>
      </c>
      <c r="K257" s="383">
        <f t="shared" si="23"/>
        <v>3444</v>
      </c>
      <c r="L257" s="383">
        <f t="shared" si="23"/>
        <v>0</v>
      </c>
      <c r="M257" s="383">
        <f t="shared" si="23"/>
        <v>0</v>
      </c>
      <c r="N257" s="383">
        <f t="shared" si="23"/>
        <v>0</v>
      </c>
      <c r="O257" s="383">
        <f t="shared" si="23"/>
        <v>0</v>
      </c>
      <c r="P257" s="412">
        <f>SUM(F257:O257)</f>
        <v>187373</v>
      </c>
    </row>
    <row r="258" spans="1:16" s="330" customFormat="1" ht="13.5" thickBot="1">
      <c r="A258" s="371" t="s">
        <v>191</v>
      </c>
      <c r="B258" s="384" t="s">
        <v>430</v>
      </c>
      <c r="C258" s="372"/>
      <c r="D258" s="372"/>
      <c r="E258" s="373"/>
      <c r="F258" s="385">
        <f>F257/F256</f>
        <v>0.9251596297579567</v>
      </c>
      <c r="G258" s="385">
        <f>G257/G256</f>
        <v>0.9385032504544474</v>
      </c>
      <c r="H258" s="385">
        <f>H257/H256</f>
        <v>0.8542015503875969</v>
      </c>
      <c r="I258" s="385"/>
      <c r="J258" s="385"/>
      <c r="K258" s="385">
        <f>K257/K256</f>
        <v>0.6624350836699365</v>
      </c>
      <c r="L258" s="385"/>
      <c r="M258" s="385"/>
      <c r="N258" s="385"/>
      <c r="O258" s="385"/>
      <c r="P258" s="880">
        <f>P257/P256</f>
        <v>0.904096039064121</v>
      </c>
    </row>
    <row r="259" spans="1:17" s="330" customFormat="1" ht="25.5" customHeight="1" thickBot="1">
      <c r="A259" s="371" t="s">
        <v>192</v>
      </c>
      <c r="B259" s="1007" t="s">
        <v>83</v>
      </c>
      <c r="C259" s="1008"/>
      <c r="D259" s="1008"/>
      <c r="E259" s="1008"/>
      <c r="F259" s="762">
        <v>72459</v>
      </c>
      <c r="G259" s="762">
        <v>19660</v>
      </c>
      <c r="H259" s="762">
        <v>26873</v>
      </c>
      <c r="I259" s="763">
        <v>0</v>
      </c>
      <c r="J259" s="763">
        <v>0</v>
      </c>
      <c r="K259" s="762">
        <v>200</v>
      </c>
      <c r="L259" s="763">
        <v>0</v>
      </c>
      <c r="M259" s="763">
        <v>0</v>
      </c>
      <c r="N259" s="763"/>
      <c r="O259" s="763">
        <v>0</v>
      </c>
      <c r="P259" s="764">
        <f>SUM(F259:O259)</f>
        <v>119192</v>
      </c>
      <c r="Q259" s="443"/>
    </row>
    <row r="260" spans="1:17" s="330" customFormat="1" ht="16.5" customHeight="1">
      <c r="A260" s="371" t="s">
        <v>193</v>
      </c>
      <c r="B260" s="1049" t="s">
        <v>422</v>
      </c>
      <c r="C260" s="1049"/>
      <c r="D260" s="1049"/>
      <c r="E260" s="1050"/>
      <c r="F260" s="765">
        <v>81315</v>
      </c>
      <c r="G260" s="765">
        <v>21455</v>
      </c>
      <c r="H260" s="765">
        <v>29327</v>
      </c>
      <c r="I260" s="766">
        <v>0</v>
      </c>
      <c r="J260" s="766">
        <v>0</v>
      </c>
      <c r="K260" s="765">
        <v>297</v>
      </c>
      <c r="L260" s="766">
        <v>0</v>
      </c>
      <c r="M260" s="766">
        <v>0</v>
      </c>
      <c r="N260" s="766"/>
      <c r="O260" s="766">
        <v>0</v>
      </c>
      <c r="P260" s="767">
        <f>SUM(F260:O260)</f>
        <v>132394</v>
      </c>
      <c r="Q260" s="443"/>
    </row>
    <row r="261" spans="1:17" s="330" customFormat="1" ht="16.5" customHeight="1">
      <c r="A261" s="371" t="s">
        <v>194</v>
      </c>
      <c r="B261" s="1049" t="s">
        <v>429</v>
      </c>
      <c r="C261" s="1049"/>
      <c r="D261" s="1049"/>
      <c r="E261" s="1050"/>
      <c r="F261" s="604">
        <v>81256</v>
      </c>
      <c r="G261" s="604">
        <v>20712</v>
      </c>
      <c r="H261" s="604">
        <v>28784</v>
      </c>
      <c r="I261" s="768">
        <v>0</v>
      </c>
      <c r="J261" s="768">
        <v>0</v>
      </c>
      <c r="K261" s="604">
        <v>297</v>
      </c>
      <c r="L261" s="768">
        <v>0</v>
      </c>
      <c r="M261" s="768">
        <v>0</v>
      </c>
      <c r="N261" s="768"/>
      <c r="O261" s="768">
        <v>0</v>
      </c>
      <c r="P261" s="767">
        <f>SUM(F261:O261)</f>
        <v>131049</v>
      </c>
      <c r="Q261" s="443"/>
    </row>
    <row r="262" spans="1:16" s="330" customFormat="1" ht="13.5" thickBot="1">
      <c r="A262" s="371" t="s">
        <v>195</v>
      </c>
      <c r="B262" s="1042" t="s">
        <v>430</v>
      </c>
      <c r="C262" s="1042"/>
      <c r="D262" s="1042"/>
      <c r="E262" s="1043"/>
      <c r="F262" s="769">
        <f>F261/F260</f>
        <v>0.999274426612556</v>
      </c>
      <c r="G262" s="769">
        <f>G261/G260</f>
        <v>0.9653693777674202</v>
      </c>
      <c r="H262" s="769">
        <f>H261/H260</f>
        <v>0.9814846387288164</v>
      </c>
      <c r="I262" s="769">
        <v>0</v>
      </c>
      <c r="J262" s="769">
        <v>0</v>
      </c>
      <c r="K262" s="769">
        <f>K261/K260</f>
        <v>1</v>
      </c>
      <c r="L262" s="769">
        <v>0</v>
      </c>
      <c r="M262" s="769">
        <v>0</v>
      </c>
      <c r="N262" s="769"/>
      <c r="O262" s="769">
        <v>0</v>
      </c>
      <c r="P262" s="881">
        <f>P261/P260</f>
        <v>0.9898409293472514</v>
      </c>
    </row>
    <row r="263" spans="1:17" s="330" customFormat="1" ht="26.25" customHeight="1">
      <c r="A263" s="371" t="s">
        <v>196</v>
      </c>
      <c r="B263" s="1021" t="s">
        <v>87</v>
      </c>
      <c r="C263" s="1022"/>
      <c r="D263" s="1022"/>
      <c r="E263" s="1022"/>
      <c r="F263" s="398">
        <v>27692</v>
      </c>
      <c r="G263" s="398">
        <v>8194</v>
      </c>
      <c r="H263" s="398">
        <v>41488</v>
      </c>
      <c r="I263" s="398">
        <v>0</v>
      </c>
      <c r="J263" s="398">
        <v>0</v>
      </c>
      <c r="K263" s="398">
        <v>394</v>
      </c>
      <c r="L263" s="398">
        <v>3048</v>
      </c>
      <c r="M263" s="398">
        <v>0</v>
      </c>
      <c r="N263" s="398"/>
      <c r="O263" s="398">
        <v>0</v>
      </c>
      <c r="P263" s="756">
        <f>SUM(F263:O263)</f>
        <v>80816</v>
      </c>
      <c r="Q263" s="443"/>
    </row>
    <row r="264" spans="1:17" s="330" customFormat="1" ht="19.5" customHeight="1">
      <c r="A264" s="371" t="s">
        <v>197</v>
      </c>
      <c r="B264" s="1013" t="s">
        <v>422</v>
      </c>
      <c r="C264" s="1013"/>
      <c r="D264" s="1013"/>
      <c r="E264" s="1014"/>
      <c r="F264" s="393">
        <v>73053</v>
      </c>
      <c r="G264" s="393">
        <v>15570</v>
      </c>
      <c r="H264" s="393">
        <v>47111</v>
      </c>
      <c r="I264" s="393">
        <v>0</v>
      </c>
      <c r="J264" s="393">
        <v>0</v>
      </c>
      <c r="K264" s="393">
        <v>3834</v>
      </c>
      <c r="L264" s="393">
        <v>2400</v>
      </c>
      <c r="M264" s="393">
        <v>0</v>
      </c>
      <c r="N264" s="393"/>
      <c r="O264" s="393">
        <v>0</v>
      </c>
      <c r="P264" s="757">
        <f>SUM(F264:O264)</f>
        <v>141968</v>
      </c>
      <c r="Q264" s="443"/>
    </row>
    <row r="265" spans="1:17" s="330" customFormat="1" ht="18.75" customHeight="1" thickBot="1">
      <c r="A265" s="371" t="s">
        <v>647</v>
      </c>
      <c r="B265" s="1053" t="s">
        <v>429</v>
      </c>
      <c r="C265" s="1054"/>
      <c r="D265" s="1054"/>
      <c r="E265" s="1055"/>
      <c r="F265" s="758">
        <v>63595</v>
      </c>
      <c r="G265" s="758">
        <v>12873</v>
      </c>
      <c r="H265" s="758">
        <v>46012</v>
      </c>
      <c r="I265" s="758">
        <v>0</v>
      </c>
      <c r="J265" s="758">
        <v>562</v>
      </c>
      <c r="K265" s="758">
        <v>3596</v>
      </c>
      <c r="L265" s="758">
        <v>0</v>
      </c>
      <c r="M265" s="758">
        <v>0</v>
      </c>
      <c r="N265" s="758"/>
      <c r="O265" s="758">
        <v>0</v>
      </c>
      <c r="P265" s="759">
        <f>SUM(F265:O265)</f>
        <v>126638</v>
      </c>
      <c r="Q265" s="443"/>
    </row>
    <row r="266" spans="1:16" s="330" customFormat="1" ht="21" customHeight="1" thickBot="1">
      <c r="A266" s="371" t="s">
        <v>648</v>
      </c>
      <c r="B266" s="1015" t="s">
        <v>430</v>
      </c>
      <c r="C266" s="1015"/>
      <c r="D266" s="1015"/>
      <c r="E266" s="1016"/>
      <c r="F266" s="760">
        <f>(F265/F264)</f>
        <v>0.8705323532230025</v>
      </c>
      <c r="G266" s="760">
        <f>(G265/G264)</f>
        <v>0.8267822736030829</v>
      </c>
      <c r="H266" s="760">
        <f>(H265/H264)</f>
        <v>0.9766721147927235</v>
      </c>
      <c r="I266" s="760">
        <v>0</v>
      </c>
      <c r="J266" s="760">
        <v>0</v>
      </c>
      <c r="K266" s="760">
        <f>(K265/K264)</f>
        <v>0.9379238393322901</v>
      </c>
      <c r="L266" s="760">
        <v>0</v>
      </c>
      <c r="M266" s="760">
        <v>0</v>
      </c>
      <c r="N266" s="760"/>
      <c r="O266" s="760">
        <v>0</v>
      </c>
      <c r="P266" s="761">
        <f>(P265/P264)</f>
        <v>0.8920179195311619</v>
      </c>
    </row>
    <row r="267" spans="1:16" s="330" customFormat="1" ht="9.75" customHeight="1" thickBot="1">
      <c r="A267" s="371" t="s">
        <v>649</v>
      </c>
      <c r="B267" s="743"/>
      <c r="C267" s="743"/>
      <c r="D267" s="743"/>
      <c r="E267" s="744"/>
      <c r="F267" s="745"/>
      <c r="G267" s="745"/>
      <c r="H267" s="745"/>
      <c r="I267" s="745"/>
      <c r="J267" s="745"/>
      <c r="K267" s="745"/>
      <c r="L267" s="745"/>
      <c r="M267" s="745"/>
      <c r="N267" s="745"/>
      <c r="O267" s="745"/>
      <c r="P267" s="486"/>
    </row>
    <row r="268" spans="1:16" s="330" customFormat="1" ht="21" customHeight="1">
      <c r="A268" s="371" t="s">
        <v>834</v>
      </c>
      <c r="B268" s="1051" t="s">
        <v>816</v>
      </c>
      <c r="C268" s="1051"/>
      <c r="D268" s="1051"/>
      <c r="E268" s="1052"/>
      <c r="F268" s="746"/>
      <c r="G268" s="746"/>
      <c r="H268" s="746"/>
      <c r="I268" s="746"/>
      <c r="J268" s="746"/>
      <c r="K268" s="746"/>
      <c r="L268" s="746"/>
      <c r="M268" s="746"/>
      <c r="N268" s="746"/>
      <c r="O268" s="746"/>
      <c r="P268" s="882"/>
    </row>
    <row r="269" spans="1:16" s="330" customFormat="1" ht="21" customHeight="1">
      <c r="A269" s="371" t="s">
        <v>835</v>
      </c>
      <c r="B269" s="726"/>
      <c r="C269" s="726"/>
      <c r="D269" s="726"/>
      <c r="E269" s="748" t="s">
        <v>815</v>
      </c>
      <c r="F269" s="749">
        <v>26129</v>
      </c>
      <c r="G269" s="749">
        <v>7038</v>
      </c>
      <c r="H269" s="749">
        <v>25472</v>
      </c>
      <c r="I269" s="749"/>
      <c r="J269" s="749"/>
      <c r="K269" s="749">
        <v>558</v>
      </c>
      <c r="L269" s="749"/>
      <c r="M269" s="749"/>
      <c r="N269" s="749"/>
      <c r="O269" s="749"/>
      <c r="P269" s="883">
        <f>SUM(F269:O269)</f>
        <v>59197</v>
      </c>
    </row>
    <row r="270" spans="1:16" s="330" customFormat="1" ht="21" customHeight="1" thickBot="1">
      <c r="A270" s="371" t="s">
        <v>836</v>
      </c>
      <c r="B270" s="747"/>
      <c r="C270" s="747"/>
      <c r="D270" s="747"/>
      <c r="E270" s="750" t="s">
        <v>429</v>
      </c>
      <c r="F270" s="751">
        <v>24691</v>
      </c>
      <c r="G270" s="751">
        <v>6637</v>
      </c>
      <c r="H270" s="751">
        <v>17073</v>
      </c>
      <c r="I270" s="751"/>
      <c r="J270" s="751"/>
      <c r="K270" s="751">
        <v>558</v>
      </c>
      <c r="L270" s="751"/>
      <c r="M270" s="751"/>
      <c r="N270" s="751"/>
      <c r="O270" s="751"/>
      <c r="P270" s="884">
        <f>SUM(F270:O270)</f>
        <v>48959</v>
      </c>
    </row>
    <row r="271" spans="1:16" s="330" customFormat="1" ht="21" customHeight="1" thickBot="1">
      <c r="A271" s="371" t="s">
        <v>837</v>
      </c>
      <c r="B271" s="743"/>
      <c r="C271" s="743"/>
      <c r="D271" s="743"/>
      <c r="E271" s="752" t="s">
        <v>430</v>
      </c>
      <c r="F271" s="753">
        <f>F270/F269</f>
        <v>0.9449653641547706</v>
      </c>
      <c r="G271" s="753">
        <f>G270/G269</f>
        <v>0.9430235862460926</v>
      </c>
      <c r="H271" s="753">
        <f>H270/H269</f>
        <v>0.6702653894472361</v>
      </c>
      <c r="I271" s="753"/>
      <c r="J271" s="753"/>
      <c r="K271" s="753">
        <f>K270/K269</f>
        <v>1</v>
      </c>
      <c r="L271" s="753"/>
      <c r="M271" s="753"/>
      <c r="N271" s="753"/>
      <c r="O271" s="753"/>
      <c r="P271" s="885">
        <f>P270/P269</f>
        <v>0.8270520465564133</v>
      </c>
    </row>
    <row r="272" spans="1:16" s="330" customFormat="1" ht="16.5" customHeight="1">
      <c r="A272" s="371" t="s">
        <v>838</v>
      </c>
      <c r="B272" s="1038" t="s">
        <v>329</v>
      </c>
      <c r="C272" s="1038"/>
      <c r="D272" s="1038"/>
      <c r="E272" s="1039"/>
      <c r="F272" s="485">
        <f>SUM(F259,F263,F268,F255)</f>
        <v>220760</v>
      </c>
      <c r="G272" s="485">
        <f aca="true" t="shared" si="24" ref="G272:O272">SUM(G259,G263,G268,G255)</f>
        <v>60146</v>
      </c>
      <c r="H272" s="485">
        <f t="shared" si="24"/>
        <v>116736</v>
      </c>
      <c r="I272" s="485">
        <f t="shared" si="24"/>
        <v>0</v>
      </c>
      <c r="J272" s="485">
        <f t="shared" si="24"/>
        <v>0</v>
      </c>
      <c r="K272" s="485">
        <f t="shared" si="24"/>
        <v>5793</v>
      </c>
      <c r="L272" s="485">
        <f t="shared" si="24"/>
        <v>3048</v>
      </c>
      <c r="M272" s="485">
        <f t="shared" si="24"/>
        <v>0</v>
      </c>
      <c r="N272" s="485">
        <f t="shared" si="24"/>
        <v>0</v>
      </c>
      <c r="O272" s="485">
        <f t="shared" si="24"/>
        <v>0</v>
      </c>
      <c r="P272" s="754">
        <f>SUM(F272:O272)</f>
        <v>406483</v>
      </c>
    </row>
    <row r="273" spans="1:16" s="330" customFormat="1" ht="16.5" customHeight="1">
      <c r="A273" s="371" t="s">
        <v>839</v>
      </c>
      <c r="B273" s="1040" t="s">
        <v>422</v>
      </c>
      <c r="C273" s="1040"/>
      <c r="D273" s="1040"/>
      <c r="E273" s="1041"/>
      <c r="F273" s="399">
        <f>SUM(F260,F264,F269,F256)</f>
        <v>301715</v>
      </c>
      <c r="G273" s="399">
        <f aca="true" t="shared" si="25" ref="G273:O273">SUM(G260,G264,G269,G256)</f>
        <v>76520</v>
      </c>
      <c r="H273" s="399">
        <f t="shared" si="25"/>
        <v>150285</v>
      </c>
      <c r="I273" s="399">
        <f t="shared" si="25"/>
        <v>0</v>
      </c>
      <c r="J273" s="399">
        <f t="shared" si="25"/>
        <v>0</v>
      </c>
      <c r="K273" s="399">
        <f t="shared" si="25"/>
        <v>9888</v>
      </c>
      <c r="L273" s="399">
        <f t="shared" si="25"/>
        <v>2400</v>
      </c>
      <c r="M273" s="399">
        <f t="shared" si="25"/>
        <v>0</v>
      </c>
      <c r="N273" s="399">
        <f t="shared" si="25"/>
        <v>0</v>
      </c>
      <c r="O273" s="399">
        <f t="shared" si="25"/>
        <v>0</v>
      </c>
      <c r="P273" s="755">
        <f>SUM(F273:O273)</f>
        <v>540808</v>
      </c>
    </row>
    <row r="274" spans="1:16" s="330" customFormat="1" ht="16.5" customHeight="1">
      <c r="A274" s="371" t="s">
        <v>840</v>
      </c>
      <c r="B274" s="1017" t="s">
        <v>429</v>
      </c>
      <c r="C274" s="1017"/>
      <c r="D274" s="1017"/>
      <c r="E274" s="1018"/>
      <c r="F274" s="400">
        <f>SUM(F261,F265,F270)</f>
        <v>169542</v>
      </c>
      <c r="G274" s="400">
        <f aca="true" t="shared" si="26" ref="G274:O274">SUM(G261,G265,G270)</f>
        <v>40222</v>
      </c>
      <c r="H274" s="400">
        <f t="shared" si="26"/>
        <v>91869</v>
      </c>
      <c r="I274" s="400">
        <f t="shared" si="26"/>
        <v>0</v>
      </c>
      <c r="J274" s="400">
        <f t="shared" si="26"/>
        <v>562</v>
      </c>
      <c r="K274" s="400">
        <f t="shared" si="26"/>
        <v>4451</v>
      </c>
      <c r="L274" s="400">
        <f t="shared" si="26"/>
        <v>0</v>
      </c>
      <c r="M274" s="400">
        <f t="shared" si="26"/>
        <v>0</v>
      </c>
      <c r="N274" s="400">
        <f t="shared" si="26"/>
        <v>0</v>
      </c>
      <c r="O274" s="400">
        <f t="shared" si="26"/>
        <v>0</v>
      </c>
      <c r="P274" s="407">
        <f>SUM(F274:O274)</f>
        <v>306646</v>
      </c>
    </row>
    <row r="275" spans="1:16" s="238" customFormat="1" ht="16.5" customHeight="1" thickBot="1">
      <c r="A275" s="371" t="s">
        <v>841</v>
      </c>
      <c r="B275" s="1019" t="s">
        <v>430</v>
      </c>
      <c r="C275" s="1019"/>
      <c r="D275" s="1019"/>
      <c r="E275" s="1020"/>
      <c r="F275" s="401">
        <f>F274/F273</f>
        <v>0.5619276469515934</v>
      </c>
      <c r="G275" s="401">
        <f>G274/G273</f>
        <v>0.5256403554626241</v>
      </c>
      <c r="H275" s="401">
        <f>H274/H273</f>
        <v>0.6112985327877034</v>
      </c>
      <c r="I275" s="401"/>
      <c r="J275" s="401"/>
      <c r="K275" s="401">
        <f>K274/K273</f>
        <v>0.4501415857605178</v>
      </c>
      <c r="L275" s="401"/>
      <c r="M275" s="401"/>
      <c r="N275" s="401"/>
      <c r="O275" s="401"/>
      <c r="P275" s="886">
        <f>P274/P273</f>
        <v>0.5670145412050117</v>
      </c>
    </row>
    <row r="276" spans="1:17" s="238" customFormat="1" ht="16.5" customHeight="1">
      <c r="A276" s="371" t="s">
        <v>842</v>
      </c>
      <c r="B276" s="1033" t="s">
        <v>313</v>
      </c>
      <c r="C276" s="1033"/>
      <c r="D276" s="1033"/>
      <c r="E276" s="1034"/>
      <c r="F276" s="427">
        <f aca="true" t="shared" si="27" ref="F276:K276">SUM(F272,F211)</f>
        <v>235932</v>
      </c>
      <c r="G276" s="427">
        <f t="shared" si="27"/>
        <v>64000</v>
      </c>
      <c r="H276" s="427">
        <f t="shared" si="27"/>
        <v>255525</v>
      </c>
      <c r="I276" s="427">
        <f t="shared" si="27"/>
        <v>13470</v>
      </c>
      <c r="J276" s="427">
        <f t="shared" si="27"/>
        <v>68629</v>
      </c>
      <c r="K276" s="427">
        <f t="shared" si="27"/>
        <v>45996</v>
      </c>
      <c r="L276" s="427">
        <f>SUM(L211,L272)</f>
        <v>10329</v>
      </c>
      <c r="M276" s="427">
        <f>SUM(M272,M211)</f>
        <v>0</v>
      </c>
      <c r="N276" s="427">
        <f>SUM(N272,N211)</f>
        <v>0</v>
      </c>
      <c r="O276" s="427">
        <f>SUM(O272,O211)</f>
        <v>56352</v>
      </c>
      <c r="P276" s="409">
        <f>SUM(F276:O276)</f>
        <v>750233</v>
      </c>
      <c r="Q276" s="239"/>
    </row>
    <row r="277" spans="1:18" s="238" customFormat="1" ht="16.5" customHeight="1">
      <c r="A277" s="371" t="s">
        <v>843</v>
      </c>
      <c r="B277" s="1040" t="s">
        <v>422</v>
      </c>
      <c r="C277" s="1040"/>
      <c r="D277" s="1040"/>
      <c r="E277" s="1041"/>
      <c r="F277" s="400">
        <f aca="true" t="shared" si="28" ref="F277:K277">SUM(F212,F273)</f>
        <v>326906</v>
      </c>
      <c r="G277" s="400">
        <f t="shared" si="28"/>
        <v>81727</v>
      </c>
      <c r="H277" s="400">
        <f t="shared" si="28"/>
        <v>300987</v>
      </c>
      <c r="I277" s="400">
        <f t="shared" si="28"/>
        <v>17101</v>
      </c>
      <c r="J277" s="400">
        <f t="shared" si="28"/>
        <v>94049</v>
      </c>
      <c r="K277" s="400">
        <f t="shared" si="28"/>
        <v>67826</v>
      </c>
      <c r="L277" s="400">
        <f>SUM(L212,L273)</f>
        <v>22591</v>
      </c>
      <c r="M277" s="400">
        <f>SUM(M212,M273)</f>
        <v>0</v>
      </c>
      <c r="N277" s="400">
        <f>SUM(N212,N273)</f>
        <v>0</v>
      </c>
      <c r="O277" s="400">
        <f>SUM(O212,O273)</f>
        <v>13858</v>
      </c>
      <c r="P277" s="409">
        <f>SUM(F277:O277)</f>
        <v>925045</v>
      </c>
      <c r="Q277" s="239"/>
      <c r="R277" s="629"/>
    </row>
    <row r="278" spans="1:18" s="238" customFormat="1" ht="16.5" customHeight="1">
      <c r="A278" s="371" t="s">
        <v>844</v>
      </c>
      <c r="B278" s="1035" t="s">
        <v>429</v>
      </c>
      <c r="C278" s="1035"/>
      <c r="D278" s="1035"/>
      <c r="E278" s="1036"/>
      <c r="F278" s="400">
        <f>SUM(F213,F257,F274)</f>
        <v>304854</v>
      </c>
      <c r="G278" s="400">
        <f aca="true" t="shared" si="29" ref="G278:O278">SUM(G213,G257,G274)</f>
        <v>75621</v>
      </c>
      <c r="H278" s="400">
        <f t="shared" si="29"/>
        <v>262570</v>
      </c>
      <c r="I278" s="400">
        <f t="shared" si="29"/>
        <v>13919</v>
      </c>
      <c r="J278" s="400">
        <f t="shared" si="29"/>
        <v>93981</v>
      </c>
      <c r="K278" s="400">
        <f t="shared" si="29"/>
        <v>50644</v>
      </c>
      <c r="L278" s="400">
        <f t="shared" si="29"/>
        <v>4908</v>
      </c>
      <c r="M278" s="400">
        <f t="shared" si="29"/>
        <v>0</v>
      </c>
      <c r="N278" s="400">
        <f t="shared" si="29"/>
        <v>0</v>
      </c>
      <c r="O278" s="400">
        <f t="shared" si="29"/>
        <v>0</v>
      </c>
      <c r="P278" s="407">
        <f>SUM(P274,P213,P257)</f>
        <v>806497</v>
      </c>
      <c r="Q278" s="239"/>
      <c r="R278" s="629"/>
    </row>
    <row r="279" spans="1:17" s="238" customFormat="1" ht="16.5" customHeight="1" thickBot="1">
      <c r="A279" s="371" t="s">
        <v>845</v>
      </c>
      <c r="B279" s="1019" t="s">
        <v>430</v>
      </c>
      <c r="C279" s="1019"/>
      <c r="D279" s="1019"/>
      <c r="E279" s="1020"/>
      <c r="F279" s="405">
        <f>F278/F277</f>
        <v>0.9325432999088423</v>
      </c>
      <c r="G279" s="405">
        <f aca="true" t="shared" si="30" ref="G279:P279">G278/G277</f>
        <v>0.9252878485690164</v>
      </c>
      <c r="H279" s="405">
        <f t="shared" si="30"/>
        <v>0.8723632582138099</v>
      </c>
      <c r="I279" s="405">
        <f t="shared" si="30"/>
        <v>0.8139290099994152</v>
      </c>
      <c r="J279" s="405">
        <f t="shared" si="30"/>
        <v>0.9992769726419207</v>
      </c>
      <c r="K279" s="405">
        <f t="shared" si="30"/>
        <v>0.7466753162504054</v>
      </c>
      <c r="L279" s="405">
        <f t="shared" si="30"/>
        <v>0.21725465893497412</v>
      </c>
      <c r="M279" s="405"/>
      <c r="N279" s="405"/>
      <c r="O279" s="405">
        <f t="shared" si="30"/>
        <v>0</v>
      </c>
      <c r="P279" s="887">
        <f t="shared" si="30"/>
        <v>0.8718462345075104</v>
      </c>
      <c r="Q279" s="239"/>
    </row>
    <row r="280" spans="1:17" ht="29.25" customHeight="1">
      <c r="A280" s="371" t="s">
        <v>846</v>
      </c>
      <c r="B280" s="1021" t="s">
        <v>96</v>
      </c>
      <c r="C280" s="1022"/>
      <c r="D280" s="1022"/>
      <c r="E280" s="1022"/>
      <c r="F280" s="487">
        <v>0</v>
      </c>
      <c r="G280" s="487">
        <v>0</v>
      </c>
      <c r="H280" s="487">
        <v>361</v>
      </c>
      <c r="I280" s="488">
        <v>0</v>
      </c>
      <c r="J280" s="487"/>
      <c r="K280" s="487">
        <v>0</v>
      </c>
      <c r="L280" s="487">
        <v>0</v>
      </c>
      <c r="M280" s="487">
        <v>0</v>
      </c>
      <c r="N280" s="487"/>
      <c r="O280" s="488">
        <v>0</v>
      </c>
      <c r="P280" s="489">
        <f>SUM(F280:O280)</f>
        <v>361</v>
      </c>
      <c r="Q280" s="69"/>
    </row>
    <row r="281" spans="1:17" ht="16.5" customHeight="1">
      <c r="A281" s="371" t="s">
        <v>847</v>
      </c>
      <c r="B281" s="1046" t="s">
        <v>422</v>
      </c>
      <c r="C281" s="1046"/>
      <c r="D281" s="1046"/>
      <c r="E281" s="1003"/>
      <c r="F281" s="132">
        <v>0</v>
      </c>
      <c r="G281" s="132">
        <v>0</v>
      </c>
      <c r="H281" s="132">
        <v>361</v>
      </c>
      <c r="I281" s="402">
        <v>0</v>
      </c>
      <c r="J281" s="132"/>
      <c r="K281" s="132">
        <v>0</v>
      </c>
      <c r="L281" s="132">
        <v>0</v>
      </c>
      <c r="M281" s="132">
        <v>0</v>
      </c>
      <c r="N281" s="132"/>
      <c r="O281" s="402">
        <v>0</v>
      </c>
      <c r="P281" s="414">
        <f>SUM(F281:O281)</f>
        <v>361</v>
      </c>
      <c r="Q281" s="69"/>
    </row>
    <row r="282" spans="1:17" ht="16.5" customHeight="1">
      <c r="A282" s="371" t="s">
        <v>848</v>
      </c>
      <c r="B282" s="1011" t="s">
        <v>429</v>
      </c>
      <c r="C282" s="1012"/>
      <c r="D282" s="1012"/>
      <c r="E282" s="1012"/>
      <c r="F282" s="403">
        <v>0</v>
      </c>
      <c r="G282" s="403">
        <v>0</v>
      </c>
      <c r="H282" s="403">
        <v>327</v>
      </c>
      <c r="I282" s="404">
        <v>0</v>
      </c>
      <c r="J282" s="403"/>
      <c r="K282" s="403">
        <v>0</v>
      </c>
      <c r="L282" s="403">
        <v>0</v>
      </c>
      <c r="M282" s="403">
        <v>0</v>
      </c>
      <c r="N282" s="403"/>
      <c r="O282" s="404">
        <v>0</v>
      </c>
      <c r="P282" s="415">
        <f>SUM(F282:O282)</f>
        <v>327</v>
      </c>
      <c r="Q282" s="69"/>
    </row>
    <row r="283" spans="1:16" ht="13.5" thickBot="1">
      <c r="A283" s="371" t="s">
        <v>849</v>
      </c>
      <c r="B283" s="1003" t="s">
        <v>430</v>
      </c>
      <c r="C283" s="1004"/>
      <c r="D283" s="1004"/>
      <c r="E283" s="1004"/>
      <c r="F283" s="405"/>
      <c r="G283" s="405"/>
      <c r="H283" s="405">
        <f>H282/H281</f>
        <v>0.9058171745152355</v>
      </c>
      <c r="I283" s="405"/>
      <c r="J283" s="405"/>
      <c r="K283" s="405"/>
      <c r="L283" s="405"/>
      <c r="M283" s="405"/>
      <c r="N283" s="405"/>
      <c r="O283" s="405"/>
      <c r="P283" s="888">
        <f>P282/P281</f>
        <v>0.9058171745152355</v>
      </c>
    </row>
    <row r="284" spans="1:17" ht="37.5" customHeight="1">
      <c r="A284" s="371" t="s">
        <v>850</v>
      </c>
      <c r="B284" s="1021" t="s">
        <v>100</v>
      </c>
      <c r="C284" s="1022"/>
      <c r="D284" s="1022"/>
      <c r="E284" s="1022"/>
      <c r="F284" s="126">
        <v>0</v>
      </c>
      <c r="G284" s="125">
        <v>0</v>
      </c>
      <c r="H284" s="125">
        <v>2615</v>
      </c>
      <c r="I284" s="222"/>
      <c r="J284" s="222"/>
      <c r="K284" s="125"/>
      <c r="L284" s="125"/>
      <c r="M284" s="125"/>
      <c r="N284" s="125"/>
      <c r="O284" s="222"/>
      <c r="P284" s="416">
        <f>SUM(F284:O284)</f>
        <v>2615</v>
      </c>
      <c r="Q284" s="69"/>
    </row>
    <row r="285" spans="1:17" ht="22.5" customHeight="1">
      <c r="A285" s="371" t="s">
        <v>851</v>
      </c>
      <c r="B285" s="1003" t="s">
        <v>422</v>
      </c>
      <c r="C285" s="1004"/>
      <c r="D285" s="1004"/>
      <c r="E285" s="1004"/>
      <c r="F285" s="132"/>
      <c r="G285" s="396"/>
      <c r="H285" s="396">
        <v>2768</v>
      </c>
      <c r="I285" s="397"/>
      <c r="J285" s="397">
        <v>11</v>
      </c>
      <c r="K285" s="396">
        <v>9603</v>
      </c>
      <c r="L285" s="396"/>
      <c r="M285" s="396">
        <v>6761</v>
      </c>
      <c r="N285" s="396"/>
      <c r="O285" s="397"/>
      <c r="P285" s="417">
        <f>SUM(F285:O285)</f>
        <v>19143</v>
      </c>
      <c r="Q285" s="69"/>
    </row>
    <row r="286" spans="1:17" ht="19.5" customHeight="1">
      <c r="A286" s="371" t="s">
        <v>852</v>
      </c>
      <c r="B286" s="1023" t="s">
        <v>429</v>
      </c>
      <c r="C286" s="1023"/>
      <c r="D286" s="1023"/>
      <c r="E286" s="1024"/>
      <c r="F286" s="132"/>
      <c r="G286" s="396"/>
      <c r="H286" s="396">
        <v>2224</v>
      </c>
      <c r="I286" s="397"/>
      <c r="J286" s="397">
        <v>11</v>
      </c>
      <c r="K286" s="396">
        <v>6496</v>
      </c>
      <c r="L286" s="396"/>
      <c r="M286" s="396">
        <v>6181</v>
      </c>
      <c r="N286" s="396"/>
      <c r="O286" s="397"/>
      <c r="P286" s="417">
        <f>SUM(F286:O286)</f>
        <v>14912</v>
      </c>
      <c r="Q286" s="630"/>
    </row>
    <row r="287" spans="1:17" ht="18" customHeight="1" thickBot="1">
      <c r="A287" s="371" t="s">
        <v>853</v>
      </c>
      <c r="B287" s="1009" t="s">
        <v>430</v>
      </c>
      <c r="C287" s="1009"/>
      <c r="D287" s="1009"/>
      <c r="E287" s="1010"/>
      <c r="F287" s="395"/>
      <c r="G287" s="395"/>
      <c r="H287" s="395">
        <f>H286/H285</f>
        <v>0.8034682080924855</v>
      </c>
      <c r="I287" s="395"/>
      <c r="J287" s="395"/>
      <c r="K287" s="395">
        <f>K286/K285</f>
        <v>0.6764552743934187</v>
      </c>
      <c r="L287" s="395"/>
      <c r="M287" s="395">
        <f>M286/M285</f>
        <v>0.9142138736873243</v>
      </c>
      <c r="N287" s="395"/>
      <c r="O287" s="395"/>
      <c r="P287" s="889">
        <f>P286/P285</f>
        <v>0.7789792613487959</v>
      </c>
      <c r="Q287" s="63"/>
    </row>
    <row r="288" spans="1:16" ht="18" customHeight="1">
      <c r="A288" s="105"/>
      <c r="B288" s="227"/>
      <c r="C288" s="227"/>
      <c r="D288" s="227"/>
      <c r="E288" s="227"/>
      <c r="F288" s="420"/>
      <c r="G288" s="420"/>
      <c r="H288" s="420"/>
      <c r="I288" s="420"/>
      <c r="J288" s="420"/>
      <c r="K288" s="420"/>
      <c r="L288" s="420"/>
      <c r="M288" s="420"/>
      <c r="N288" s="420"/>
      <c r="O288" s="420"/>
      <c r="P288" s="890"/>
    </row>
    <row r="289" spans="6:16" ht="12.75">
      <c r="F289" s="620"/>
      <c r="G289" s="620"/>
      <c r="H289" s="620"/>
      <c r="I289" s="620"/>
      <c r="J289" s="620"/>
      <c r="K289" s="620"/>
      <c r="L289" s="620"/>
      <c r="M289" s="620"/>
      <c r="N289" s="620"/>
      <c r="O289" s="620"/>
      <c r="P289" s="891"/>
    </row>
    <row r="290" spans="6:16" ht="12.75">
      <c r="F290" s="620"/>
      <c r="G290" s="620"/>
      <c r="H290" s="620"/>
      <c r="I290" s="620"/>
      <c r="J290" s="620"/>
      <c r="K290" s="620"/>
      <c r="L290" s="620"/>
      <c r="M290" s="620"/>
      <c r="N290" s="620"/>
      <c r="O290" s="620"/>
      <c r="P290" s="891"/>
    </row>
    <row r="291" spans="6:16" ht="12.75">
      <c r="F291" s="620"/>
      <c r="G291" s="620"/>
      <c r="H291" s="620"/>
      <c r="I291" s="620"/>
      <c r="J291" s="620"/>
      <c r="K291" s="620"/>
      <c r="L291" s="620"/>
      <c r="M291" s="620"/>
      <c r="N291" s="620"/>
      <c r="O291" s="620"/>
      <c r="P291" s="891"/>
    </row>
    <row r="294" ht="13.5" thickBot="1"/>
    <row r="295" ht="13.5" thickBot="1">
      <c r="F295" s="421"/>
    </row>
  </sheetData>
  <sheetProtection/>
  <mergeCells count="43">
    <mergeCell ref="B281:E281"/>
    <mergeCell ref="B255:E255"/>
    <mergeCell ref="B260:E260"/>
    <mergeCell ref="B268:E268"/>
    <mergeCell ref="K4:K5"/>
    <mergeCell ref="J4:J5"/>
    <mergeCell ref="B261:E261"/>
    <mergeCell ref="B277:E277"/>
    <mergeCell ref="B265:E265"/>
    <mergeCell ref="B280:E280"/>
    <mergeCell ref="B278:E278"/>
    <mergeCell ref="B263:E263"/>
    <mergeCell ref="D48:D50"/>
    <mergeCell ref="B272:E272"/>
    <mergeCell ref="B273:E273"/>
    <mergeCell ref="B262:E262"/>
    <mergeCell ref="B256:E256"/>
    <mergeCell ref="N4:N5"/>
    <mergeCell ref="E4:E5"/>
    <mergeCell ref="O4:O5"/>
    <mergeCell ref="L4:L5"/>
    <mergeCell ref="O3:P3"/>
    <mergeCell ref="B276:E276"/>
    <mergeCell ref="B284:E284"/>
    <mergeCell ref="B286:E286"/>
    <mergeCell ref="B279:E279"/>
    <mergeCell ref="J1:P1"/>
    <mergeCell ref="B2:P2"/>
    <mergeCell ref="M4:M5"/>
    <mergeCell ref="F4:F5"/>
    <mergeCell ref="G4:G5"/>
    <mergeCell ref="H4:H5"/>
    <mergeCell ref="P4:P5"/>
    <mergeCell ref="B285:E285"/>
    <mergeCell ref="I4:I5"/>
    <mergeCell ref="B259:E259"/>
    <mergeCell ref="B287:E287"/>
    <mergeCell ref="B282:E282"/>
    <mergeCell ref="B283:E283"/>
    <mergeCell ref="B264:E264"/>
    <mergeCell ref="B266:E266"/>
    <mergeCell ref="B274:E274"/>
    <mergeCell ref="B275:E275"/>
  </mergeCells>
  <printOptions horizontalCentered="1" verticalCentered="1"/>
  <pageMargins left="0.3937007874015748" right="0.1968503937007874" top="0.1968503937007874" bottom="0.1968503937007874" header="0" footer="0"/>
  <pageSetup horizontalDpi="600" verticalDpi="600" orientation="portrait" paperSize="8" scale="80" r:id="rId1"/>
  <rowBreaks count="2" manualBreakCount="2">
    <brk id="99" max="15" man="1"/>
    <brk id="202" max="15" man="1"/>
  </rowBreaks>
  <ignoredErrors>
    <ignoredError sqref="P28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A3" sqref="A3:F3"/>
    </sheetView>
  </sheetViews>
  <sheetFormatPr defaultColWidth="8.7109375" defaultRowHeight="12.75" customHeight="1"/>
  <cols>
    <col min="1" max="1" width="47.140625" style="1" customWidth="1"/>
    <col min="2" max="2" width="0" style="1" hidden="1" customWidth="1"/>
    <col min="3" max="5" width="8.7109375" style="1" customWidth="1"/>
    <col min="6" max="6" width="10.57421875" style="1" customWidth="1"/>
    <col min="7" max="16384" width="8.7109375" style="1" customWidth="1"/>
  </cols>
  <sheetData>
    <row r="1" spans="1:6" ht="12.75" customHeight="1">
      <c r="A1"/>
      <c r="B1" t="s">
        <v>344</v>
      </c>
      <c r="C1"/>
      <c r="D1"/>
      <c r="E1"/>
      <c r="F1"/>
    </row>
    <row r="2" spans="1:6" ht="12.75" customHeight="1">
      <c r="A2" s="65"/>
      <c r="B2" s="65"/>
      <c r="C2" s="65"/>
      <c r="D2" s="65"/>
      <c r="E2" s="65"/>
      <c r="F2"/>
    </row>
    <row r="3" spans="1:6" ht="12.75" customHeight="1">
      <c r="A3" s="950" t="s">
        <v>868</v>
      </c>
      <c r="B3" s="950"/>
      <c r="C3" s="950"/>
      <c r="D3" s="950"/>
      <c r="E3" s="950"/>
      <c r="F3" s="950"/>
    </row>
    <row r="4" spans="1:6" ht="12.75" customHeight="1">
      <c r="A4" s="65"/>
      <c r="B4" s="65"/>
      <c r="C4" s="65"/>
      <c r="D4" s="65"/>
      <c r="E4" s="65"/>
      <c r="F4"/>
    </row>
    <row r="5" spans="1:6" ht="12.75" customHeight="1">
      <c r="A5" s="1058" t="s">
        <v>345</v>
      </c>
      <c r="B5" s="938"/>
      <c r="C5" s="938"/>
      <c r="D5" s="938"/>
      <c r="E5" s="938"/>
      <c r="F5" s="938"/>
    </row>
    <row r="6" spans="1:6" ht="12.75" customHeight="1">
      <c r="A6" s="70"/>
      <c r="B6" s="70"/>
      <c r="C6" s="70"/>
      <c r="D6" s="70"/>
      <c r="E6" s="70"/>
      <c r="F6"/>
    </row>
    <row r="7" spans="1:6" ht="12.75" customHeight="1">
      <c r="A7" s="70"/>
      <c r="B7" s="70"/>
      <c r="C7" s="70"/>
      <c r="D7" s="70"/>
      <c r="E7" s="70"/>
      <c r="F7"/>
    </row>
    <row r="8" spans="1:6" ht="12.75" customHeight="1">
      <c r="A8" s="70"/>
      <c r="B8" s="70"/>
      <c r="C8"/>
      <c r="D8" s="70"/>
      <c r="E8" s="70"/>
      <c r="F8" s="113" t="s">
        <v>247</v>
      </c>
    </row>
    <row r="9" spans="1:8" ht="12.75" customHeight="1">
      <c r="A9" s="64" t="s">
        <v>346</v>
      </c>
      <c r="B9" s="71"/>
      <c r="C9" s="71">
        <v>2016</v>
      </c>
      <c r="D9" s="71">
        <v>2017</v>
      </c>
      <c r="E9" s="71">
        <v>2018</v>
      </c>
      <c r="F9" s="64" t="s">
        <v>309</v>
      </c>
      <c r="H9" s="2"/>
    </row>
    <row r="10" spans="1:6" ht="12.75" customHeight="1">
      <c r="A10" s="73" t="s">
        <v>368</v>
      </c>
      <c r="B10" s="69"/>
      <c r="C10" s="506">
        <v>500</v>
      </c>
      <c r="D10" s="506">
        <v>500</v>
      </c>
      <c r="E10" s="507">
        <v>500</v>
      </c>
      <c r="F10" s="506">
        <f>SUM(C10:E10)</f>
        <v>1500</v>
      </c>
    </row>
    <row r="11" spans="1:6" ht="12.75" customHeight="1">
      <c r="A11" s="67" t="s">
        <v>634</v>
      </c>
      <c r="B11" s="72"/>
      <c r="C11" s="506">
        <v>1115</v>
      </c>
      <c r="D11" s="506">
        <v>1115</v>
      </c>
      <c r="E11" s="506">
        <v>1115</v>
      </c>
      <c r="F11" s="506">
        <f aca="true" t="shared" si="0" ref="F11:F20">SUM(C11:E11)</f>
        <v>3345</v>
      </c>
    </row>
    <row r="12" spans="1:6" ht="12.75" customHeight="1">
      <c r="A12" s="67" t="s">
        <v>635</v>
      </c>
      <c r="B12" s="72"/>
      <c r="C12" s="506">
        <v>1338</v>
      </c>
      <c r="D12" s="506">
        <v>1338</v>
      </c>
      <c r="E12" s="506">
        <v>1338</v>
      </c>
      <c r="F12" s="506">
        <f t="shared" si="0"/>
        <v>4014</v>
      </c>
    </row>
    <row r="13" spans="1:6" ht="12.75" customHeight="1">
      <c r="A13" s="67" t="s">
        <v>636</v>
      </c>
      <c r="B13" s="72"/>
      <c r="C13" s="506">
        <v>8</v>
      </c>
      <c r="D13" s="506">
        <v>0</v>
      </c>
      <c r="E13" s="506">
        <v>0</v>
      </c>
      <c r="F13" s="506">
        <f t="shared" si="0"/>
        <v>8</v>
      </c>
    </row>
    <row r="14" spans="1:6" ht="12.75" customHeight="1">
      <c r="A14" s="508" t="s">
        <v>637</v>
      </c>
      <c r="B14" s="72"/>
      <c r="C14" s="506">
        <v>1637</v>
      </c>
      <c r="D14" s="506">
        <v>1637</v>
      </c>
      <c r="E14" s="506">
        <v>1637</v>
      </c>
      <c r="F14" s="506">
        <f t="shared" si="0"/>
        <v>4911</v>
      </c>
    </row>
    <row r="15" spans="1:6" ht="12.75" customHeight="1">
      <c r="A15" s="67" t="s">
        <v>638</v>
      </c>
      <c r="B15" s="72"/>
      <c r="C15" s="506">
        <v>1829</v>
      </c>
      <c r="D15" s="506">
        <v>1829</v>
      </c>
      <c r="E15" s="506">
        <v>1829</v>
      </c>
      <c r="F15" s="506">
        <f t="shared" si="0"/>
        <v>5487</v>
      </c>
    </row>
    <row r="16" spans="1:6" ht="12.75" customHeight="1">
      <c r="A16" s="508" t="s">
        <v>858</v>
      </c>
      <c r="B16" s="72"/>
      <c r="C16" s="506">
        <v>250</v>
      </c>
      <c r="D16" s="506">
        <v>250</v>
      </c>
      <c r="E16" s="506">
        <v>250</v>
      </c>
      <c r="F16" s="506">
        <f t="shared" si="0"/>
        <v>750</v>
      </c>
    </row>
    <row r="17" spans="1:6" ht="12.75" customHeight="1">
      <c r="A17" s="67" t="s">
        <v>386</v>
      </c>
      <c r="B17" s="72"/>
      <c r="C17" s="506">
        <v>120</v>
      </c>
      <c r="D17" s="506">
        <v>120</v>
      </c>
      <c r="E17" s="506">
        <v>120</v>
      </c>
      <c r="F17" s="506">
        <f t="shared" si="0"/>
        <v>360</v>
      </c>
    </row>
    <row r="18" spans="1:6" ht="12.75" customHeight="1">
      <c r="A18" s="67" t="s">
        <v>639</v>
      </c>
      <c r="B18" s="72"/>
      <c r="C18" s="506">
        <v>42</v>
      </c>
      <c r="D18" s="506">
        <v>42</v>
      </c>
      <c r="E18" s="506">
        <v>42</v>
      </c>
      <c r="F18" s="506">
        <f t="shared" si="0"/>
        <v>126</v>
      </c>
    </row>
    <row r="19" spans="1:6" ht="12.75" customHeight="1">
      <c r="A19" s="67" t="s">
        <v>640</v>
      </c>
      <c r="B19" s="72"/>
      <c r="C19" s="506">
        <v>4500</v>
      </c>
      <c r="D19" s="506">
        <v>4500</v>
      </c>
      <c r="E19" s="506">
        <v>4500</v>
      </c>
      <c r="F19" s="506">
        <f t="shared" si="0"/>
        <v>13500</v>
      </c>
    </row>
    <row r="20" spans="1:6" ht="12.75" customHeight="1">
      <c r="A20" s="67" t="s">
        <v>641</v>
      </c>
      <c r="B20" s="509"/>
      <c r="C20" s="506">
        <v>164</v>
      </c>
      <c r="D20" s="506">
        <v>164</v>
      </c>
      <c r="E20" s="506">
        <v>164</v>
      </c>
      <c r="F20" s="506">
        <f t="shared" si="0"/>
        <v>492</v>
      </c>
    </row>
    <row r="21" spans="1:6" ht="12.75" customHeight="1">
      <c r="A21" s="74" t="s">
        <v>347</v>
      </c>
      <c r="B21" s="64"/>
      <c r="C21" s="510">
        <f>SUM(C10:C19)</f>
        <v>11339</v>
      </c>
      <c r="D21" s="510">
        <f>SUM(D10:D19)</f>
        <v>11331</v>
      </c>
      <c r="E21" s="510">
        <f>SUM(E10:E19)</f>
        <v>11331</v>
      </c>
      <c r="F21" s="510">
        <f>SUM(F10:F20)</f>
        <v>34493</v>
      </c>
    </row>
    <row r="22" spans="1:6" ht="12.75" customHeight="1">
      <c r="A22" s="215"/>
      <c r="B22" s="69"/>
      <c r="C22" s="511"/>
      <c r="D22" s="511"/>
      <c r="E22" s="511"/>
      <c r="F22" s="511"/>
    </row>
    <row r="23" spans="1:6" ht="12.75" customHeight="1">
      <c r="A23" s="75"/>
      <c r="B23"/>
      <c r="C23"/>
      <c r="D23"/>
      <c r="E23"/>
      <c r="F23"/>
    </row>
    <row r="24" spans="1:6" ht="12.75" customHeight="1">
      <c r="A24"/>
      <c r="B24"/>
      <c r="C24"/>
      <c r="D24"/>
      <c r="E24"/>
      <c r="F24"/>
    </row>
    <row r="25" spans="1:6" ht="12" customHeight="1">
      <c r="A25" s="1059" t="s">
        <v>410</v>
      </c>
      <c r="B25" s="1059"/>
      <c r="C25" s="1059"/>
      <c r="D25" s="65"/>
      <c r="E25" s="65"/>
      <c r="F25"/>
    </row>
    <row r="26" spans="1:6" ht="12.75" customHeight="1">
      <c r="A26"/>
      <c r="B26"/>
      <c r="C26"/>
      <c r="D26"/>
      <c r="E26"/>
      <c r="F26"/>
    </row>
    <row r="27" spans="1:6" ht="12.75" customHeight="1">
      <c r="A27" t="s">
        <v>348</v>
      </c>
      <c r="B27"/>
      <c r="C27"/>
      <c r="D27"/>
      <c r="E27"/>
      <c r="F27"/>
    </row>
    <row r="28" spans="1:6" ht="12.75" customHeight="1">
      <c r="A28" t="s">
        <v>349</v>
      </c>
      <c r="B28" s="63">
        <v>1605</v>
      </c>
      <c r="C28" s="63"/>
      <c r="D28" s="63"/>
      <c r="E28" s="63"/>
      <c r="F28" s="81" t="s">
        <v>758</v>
      </c>
    </row>
    <row r="29" spans="1:6" ht="12.75" customHeight="1">
      <c r="A29" s="75" t="s">
        <v>642</v>
      </c>
      <c r="B29" s="63"/>
      <c r="C29" s="63"/>
      <c r="D29" s="63"/>
      <c r="E29" s="63"/>
      <c r="F29" s="81" t="s">
        <v>759</v>
      </c>
    </row>
    <row r="30" spans="1:6" ht="12.75" customHeight="1">
      <c r="A30" s="75"/>
      <c r="B30" s="63"/>
      <c r="C30" s="63"/>
      <c r="D30" s="63"/>
      <c r="E30" s="63"/>
      <c r="F30" s="81"/>
    </row>
    <row r="31" spans="1:6" ht="12.75" customHeight="1">
      <c r="A31" t="s">
        <v>350</v>
      </c>
      <c r="B31"/>
      <c r="C31"/>
      <c r="D31"/>
      <c r="E31"/>
      <c r="F31" s="81" t="s">
        <v>760</v>
      </c>
    </row>
    <row r="32" spans="1:6" ht="12.75" customHeight="1">
      <c r="A32" s="796" t="s">
        <v>409</v>
      </c>
      <c r="B32"/>
      <c r="C32" s="246"/>
      <c r="D32" s="246"/>
      <c r="E32" s="246"/>
      <c r="F32" s="790" t="s">
        <v>761</v>
      </c>
    </row>
    <row r="33" spans="1:6" ht="12.75" customHeight="1">
      <c r="A33"/>
      <c r="B33"/>
      <c r="C33"/>
      <c r="D33"/>
      <c r="E33"/>
      <c r="F33"/>
    </row>
    <row r="34" spans="1:6" ht="12.75" customHeight="1">
      <c r="A34" s="108" t="s">
        <v>408</v>
      </c>
      <c r="B34"/>
      <c r="C34"/>
      <c r="D34"/>
      <c r="E34"/>
      <c r="F34"/>
    </row>
    <row r="35" spans="1:6" ht="12.75" customHeight="1">
      <c r="A35"/>
      <c r="B35"/>
      <c r="C35"/>
      <c r="D35"/>
      <c r="E35"/>
      <c r="F35" s="81"/>
    </row>
    <row r="36" spans="1:6" ht="12.75" customHeight="1">
      <c r="A36" t="s">
        <v>406</v>
      </c>
      <c r="B36"/>
      <c r="C36"/>
      <c r="D36"/>
      <c r="E36"/>
      <c r="F36" s="81" t="s">
        <v>762</v>
      </c>
    </row>
    <row r="37" spans="1:6" ht="12.75" customHeight="1">
      <c r="A37" t="s">
        <v>407</v>
      </c>
      <c r="B37"/>
      <c r="C37"/>
      <c r="D37"/>
      <c r="E37"/>
      <c r="F37" s="81"/>
    </row>
    <row r="38" spans="1:6" ht="72" customHeight="1">
      <c r="A38" s="1060" t="s">
        <v>859</v>
      </c>
      <c r="B38" s="1060"/>
      <c r="C38" s="1060"/>
      <c r="D38"/>
      <c r="E38"/>
      <c r="F38" s="81"/>
    </row>
    <row r="39" spans="1:6" ht="12.75" customHeight="1">
      <c r="A39"/>
      <c r="B39"/>
      <c r="C39"/>
      <c r="D39"/>
      <c r="E39"/>
      <c r="F39" s="81"/>
    </row>
    <row r="40" spans="1:6" ht="12.75" customHeight="1">
      <c r="A40"/>
      <c r="B40"/>
      <c r="C40"/>
      <c r="D40"/>
      <c r="E40"/>
      <c r="F40" s="81"/>
    </row>
    <row r="41" spans="1:6" ht="12.75" customHeight="1">
      <c r="A41" s="1056" t="s">
        <v>860</v>
      </c>
      <c r="F41" s="82" t="s">
        <v>370</v>
      </c>
    </row>
    <row r="42" spans="1:6" ht="12.75" customHeight="1">
      <c r="A42" s="1057"/>
      <c r="F42" s="82"/>
    </row>
    <row r="43" ht="12.75" customHeight="1">
      <c r="A43" s="80" t="s">
        <v>861</v>
      </c>
    </row>
  </sheetData>
  <sheetProtection selectLockedCells="1" selectUnlockedCells="1"/>
  <mergeCells count="5">
    <mergeCell ref="A41:A42"/>
    <mergeCell ref="A3:F3"/>
    <mergeCell ref="A5:F5"/>
    <mergeCell ref="A25:C25"/>
    <mergeCell ref="A38:C3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9"/>
  <sheetViews>
    <sheetView view="pageBreakPreview" zoomScaleSheetLayoutView="100" zoomScalePageLayoutView="0" workbookViewId="0" topLeftCell="A1">
      <selection activeCell="G3" sqref="G3:L3"/>
    </sheetView>
  </sheetViews>
  <sheetFormatPr defaultColWidth="8.7109375" defaultRowHeight="12.75" customHeight="1"/>
  <cols>
    <col min="1" max="1" width="3.8515625" style="1" customWidth="1"/>
    <col min="2" max="2" width="4.00390625" style="1" customWidth="1"/>
    <col min="3" max="3" width="5.8515625" style="1" customWidth="1"/>
    <col min="4" max="4" width="22.00390625" style="1" customWidth="1"/>
    <col min="5" max="5" width="10.421875" style="1" customWidth="1"/>
    <col min="6" max="6" width="11.8515625" style="1" customWidth="1"/>
    <col min="7" max="7" width="11.00390625" style="1" customWidth="1"/>
    <col min="8" max="8" width="11.140625" style="1" customWidth="1"/>
    <col min="9" max="9" width="9.7109375" style="1" customWidth="1"/>
    <col min="10" max="10" width="10.421875" style="1" customWidth="1"/>
    <col min="11" max="11" width="10.8515625" style="1" customWidth="1"/>
    <col min="12" max="16384" width="8.7109375" style="1" customWidth="1"/>
  </cols>
  <sheetData>
    <row r="3" spans="5:12" ht="12.75" customHeight="1">
      <c r="E3" s="62"/>
      <c r="G3" s="949" t="s">
        <v>869</v>
      </c>
      <c r="H3" s="950"/>
      <c r="I3" s="950"/>
      <c r="J3" s="950"/>
      <c r="K3" s="1068"/>
      <c r="L3" s="947"/>
    </row>
    <row r="7" spans="1:11" ht="12.75" customHeight="1">
      <c r="A7" s="979" t="s">
        <v>655</v>
      </c>
      <c r="B7" s="979"/>
      <c r="C7" s="979"/>
      <c r="D7" s="979"/>
      <c r="E7" s="979"/>
      <c r="F7" s="979"/>
      <c r="G7" s="979"/>
      <c r="H7" s="979"/>
      <c r="I7" s="938"/>
      <c r="J7" s="938"/>
      <c r="K7" s="947"/>
    </row>
    <row r="8" spans="10:12" ht="12.75" customHeight="1">
      <c r="J8" s="3"/>
      <c r="K8" s="1073" t="s">
        <v>854</v>
      </c>
      <c r="L8" s="1073"/>
    </row>
    <row r="9" spans="1:12" ht="12.75" customHeight="1">
      <c r="A9" s="39" t="s">
        <v>310</v>
      </c>
      <c r="B9" s="43" t="s">
        <v>314</v>
      </c>
      <c r="C9" s="39" t="s">
        <v>310</v>
      </c>
      <c r="D9" s="43" t="s">
        <v>314</v>
      </c>
      <c r="E9" s="54" t="s">
        <v>753</v>
      </c>
      <c r="F9" s="40" t="s">
        <v>754</v>
      </c>
      <c r="G9" s="40" t="s">
        <v>755</v>
      </c>
      <c r="H9" s="1072" t="s">
        <v>331</v>
      </c>
      <c r="I9" s="1072"/>
      <c r="J9" s="40" t="s">
        <v>755</v>
      </c>
      <c r="K9" s="133" t="s">
        <v>785</v>
      </c>
      <c r="L9" s="136" t="s">
        <v>755</v>
      </c>
    </row>
    <row r="10" spans="1:12" ht="12.75" customHeight="1">
      <c r="A10" s="14"/>
      <c r="B10" s="29" t="s">
        <v>315</v>
      </c>
      <c r="C10" s="14"/>
      <c r="D10" s="29" t="s">
        <v>315</v>
      </c>
      <c r="E10" s="55" t="s">
        <v>332</v>
      </c>
      <c r="F10" s="56" t="s">
        <v>405</v>
      </c>
      <c r="G10" s="56" t="s">
        <v>333</v>
      </c>
      <c r="H10" s="56" t="s">
        <v>334</v>
      </c>
      <c r="I10" s="56" t="s">
        <v>335</v>
      </c>
      <c r="J10" s="56" t="s">
        <v>367</v>
      </c>
      <c r="K10" s="134" t="s">
        <v>367</v>
      </c>
      <c r="L10" s="138" t="s">
        <v>429</v>
      </c>
    </row>
    <row r="11" spans="1:12" ht="12.75" customHeight="1">
      <c r="A11" s="1061" t="s">
        <v>336</v>
      </c>
      <c r="B11" s="1061"/>
      <c r="C11" s="57" t="s">
        <v>330</v>
      </c>
      <c r="D11" s="15"/>
      <c r="E11" s="114" t="s">
        <v>337</v>
      </c>
      <c r="F11" s="38" t="s">
        <v>337</v>
      </c>
      <c r="G11" s="38" t="s">
        <v>337</v>
      </c>
      <c r="H11" s="38" t="s">
        <v>337</v>
      </c>
      <c r="I11" s="38" t="s">
        <v>337</v>
      </c>
      <c r="J11" s="38" t="s">
        <v>338</v>
      </c>
      <c r="K11" s="135" t="s">
        <v>338</v>
      </c>
      <c r="L11" s="137" t="s">
        <v>431</v>
      </c>
    </row>
    <row r="12" spans="1:12" ht="23.25" customHeight="1">
      <c r="A12" s="115" t="s">
        <v>266</v>
      </c>
      <c r="B12" s="41"/>
      <c r="C12" s="347" t="s">
        <v>417</v>
      </c>
      <c r="D12" s="347"/>
      <c r="E12" s="515">
        <v>0</v>
      </c>
      <c r="F12" s="516">
        <v>8</v>
      </c>
      <c r="G12" s="517">
        <v>8</v>
      </c>
      <c r="H12" s="516"/>
      <c r="I12" s="516">
        <v>8</v>
      </c>
      <c r="J12" s="518">
        <v>19026</v>
      </c>
      <c r="K12" s="519">
        <f>'3. sz. mell. '!F212+'3. sz. mell. '!G212</f>
        <v>30398</v>
      </c>
      <c r="L12" s="431">
        <v>28104</v>
      </c>
    </row>
    <row r="13" spans="1:12" ht="15.75" customHeight="1">
      <c r="A13" s="683"/>
      <c r="B13" s="38"/>
      <c r="C13" s="514" t="s">
        <v>365</v>
      </c>
      <c r="D13" s="324"/>
      <c r="E13" s="684">
        <v>10</v>
      </c>
      <c r="F13" s="684"/>
      <c r="G13" s="684">
        <v>10</v>
      </c>
      <c r="H13" s="684"/>
      <c r="I13" s="684">
        <v>10</v>
      </c>
      <c r="J13" s="685"/>
      <c r="K13" s="685"/>
      <c r="L13" s="690"/>
    </row>
    <row r="14" spans="1:12" ht="20.25" customHeight="1">
      <c r="A14" s="116" t="s">
        <v>269</v>
      </c>
      <c r="B14" s="58"/>
      <c r="C14" s="512" t="s">
        <v>402</v>
      </c>
      <c r="D14" s="347"/>
      <c r="E14" s="326">
        <v>31</v>
      </c>
      <c r="F14" s="326">
        <v>1</v>
      </c>
      <c r="G14" s="325">
        <v>32</v>
      </c>
      <c r="H14" s="326">
        <v>30</v>
      </c>
      <c r="I14" s="326">
        <v>2</v>
      </c>
      <c r="J14" s="518">
        <v>152901</v>
      </c>
      <c r="K14" s="519">
        <f>'3. sz. mell. '!F256+'3. sz. mell. '!G256</f>
        <v>153675</v>
      </c>
      <c r="L14" s="697">
        <v>142607</v>
      </c>
    </row>
    <row r="15" spans="1:12" ht="14.25" customHeight="1">
      <c r="A15" s="116"/>
      <c r="B15" s="59"/>
      <c r="C15" s="1069" t="s">
        <v>757</v>
      </c>
      <c r="D15" s="1070"/>
      <c r="E15" s="326"/>
      <c r="F15" s="326"/>
      <c r="G15" s="326"/>
      <c r="H15" s="326"/>
      <c r="I15" s="326"/>
      <c r="J15" s="326"/>
      <c r="K15" s="325"/>
      <c r="L15" s="513"/>
    </row>
    <row r="16" spans="1:12" ht="12.75" customHeight="1">
      <c r="A16" s="116"/>
      <c r="B16" s="58"/>
      <c r="C16" s="1071"/>
      <c r="D16" s="1070"/>
      <c r="E16" s="326"/>
      <c r="F16" s="326"/>
      <c r="G16" s="326"/>
      <c r="H16" s="326"/>
      <c r="I16" s="326"/>
      <c r="J16" s="326"/>
      <c r="K16" s="325"/>
      <c r="L16" s="513"/>
    </row>
    <row r="17" spans="1:12" ht="19.5" customHeight="1">
      <c r="A17" s="691" t="s">
        <v>270</v>
      </c>
      <c r="B17" s="8"/>
      <c r="C17" s="692" t="s">
        <v>339</v>
      </c>
      <c r="D17" s="693"/>
      <c r="E17" s="689"/>
      <c r="F17" s="689"/>
      <c r="G17" s="689"/>
      <c r="H17" s="689"/>
      <c r="I17" s="321"/>
      <c r="J17" s="321"/>
      <c r="K17" s="320"/>
      <c r="L17" s="694"/>
    </row>
    <row r="18" spans="1:12" ht="18" customHeight="1">
      <c r="A18" s="116"/>
      <c r="B18" s="58" t="s">
        <v>266</v>
      </c>
      <c r="C18" s="60" t="s">
        <v>366</v>
      </c>
      <c r="D18" s="44"/>
      <c r="E18" s="695">
        <v>31.5</v>
      </c>
      <c r="F18" s="287">
        <v>-1</v>
      </c>
      <c r="G18" s="696">
        <v>30.5</v>
      </c>
      <c r="H18" s="696">
        <v>24.5</v>
      </c>
      <c r="I18" s="287">
        <v>6</v>
      </c>
      <c r="J18" s="1062">
        <v>92119</v>
      </c>
      <c r="K18" s="1064">
        <f>'3. sz. mell. '!F260+'3. sz. mell. '!G260</f>
        <v>102770</v>
      </c>
      <c r="L18" s="1066">
        <v>101968</v>
      </c>
    </row>
    <row r="19" spans="1:12" ht="12.75" customHeight="1">
      <c r="A19" s="59"/>
      <c r="B19" s="58"/>
      <c r="C19" s="60" t="s">
        <v>365</v>
      </c>
      <c r="D19" s="44"/>
      <c r="E19" s="288">
        <v>10</v>
      </c>
      <c r="F19" s="289">
        <v>6</v>
      </c>
      <c r="G19" s="290">
        <v>16</v>
      </c>
      <c r="H19" s="289"/>
      <c r="I19" s="289">
        <v>16</v>
      </c>
      <c r="J19" s="1063"/>
      <c r="K19" s="1065"/>
      <c r="L19" s="1067"/>
    </row>
    <row r="20" spans="1:12" ht="20.25" customHeight="1">
      <c r="A20" s="845"/>
      <c r="B20" s="846" t="s">
        <v>269</v>
      </c>
      <c r="C20" s="318" t="s">
        <v>371</v>
      </c>
      <c r="D20" s="319"/>
      <c r="E20" s="320">
        <v>11</v>
      </c>
      <c r="F20" s="321">
        <v>1</v>
      </c>
      <c r="G20" s="322">
        <v>12</v>
      </c>
      <c r="H20" s="321">
        <v>8</v>
      </c>
      <c r="I20" s="321">
        <v>4</v>
      </c>
      <c r="J20" s="698">
        <v>35886</v>
      </c>
      <c r="K20" s="699">
        <f>'3. sz. mell. '!F264+'3. sz. mell. '!G264</f>
        <v>88623</v>
      </c>
      <c r="L20" s="700">
        <v>76468</v>
      </c>
    </row>
    <row r="21" spans="1:12" ht="12.75" customHeight="1">
      <c r="A21" s="847"/>
      <c r="B21" s="848"/>
      <c r="C21" s="323" t="s">
        <v>365</v>
      </c>
      <c r="D21" s="324"/>
      <c r="E21" s="325">
        <v>58</v>
      </c>
      <c r="F21" s="326">
        <v>-16</v>
      </c>
      <c r="G21" s="327">
        <v>42</v>
      </c>
      <c r="H21" s="326"/>
      <c r="I21" s="326">
        <v>42</v>
      </c>
      <c r="J21" s="518"/>
      <c r="K21" s="519"/>
      <c r="L21" s="697"/>
    </row>
    <row r="22" spans="1:12" ht="20.25" customHeight="1">
      <c r="A22" s="8"/>
      <c r="B22" s="61" t="s">
        <v>270</v>
      </c>
      <c r="C22" s="844" t="s">
        <v>756</v>
      </c>
      <c r="D22" s="29"/>
      <c r="E22" s="686">
        <v>0</v>
      </c>
      <c r="F22" s="687">
        <v>36</v>
      </c>
      <c r="G22" s="687">
        <v>36</v>
      </c>
      <c r="H22" s="688">
        <v>35</v>
      </c>
      <c r="I22" s="688">
        <v>1</v>
      </c>
      <c r="J22" s="701">
        <v>0</v>
      </c>
      <c r="K22" s="702">
        <f>'3. sz. mell. '!F269+'3. sz. mell. '!G269</f>
        <v>33167</v>
      </c>
      <c r="L22" s="702">
        <v>31328</v>
      </c>
    </row>
    <row r="23" spans="1:12" ht="21" customHeight="1">
      <c r="A23" s="49"/>
      <c r="B23" s="49"/>
      <c r="C23" s="9" t="s">
        <v>309</v>
      </c>
      <c r="D23" s="9"/>
      <c r="E23" s="163">
        <f>SUM(E12:E22)</f>
        <v>151.5</v>
      </c>
      <c r="F23" s="163">
        <f>SUM(F12:F21)</f>
        <v>-1</v>
      </c>
      <c r="G23" s="163">
        <f>SUM(G12:G21)</f>
        <v>150.5</v>
      </c>
      <c r="H23" s="163">
        <f>SUM(H12:H21)</f>
        <v>62.5</v>
      </c>
      <c r="I23" s="163">
        <f>SUM(I12:I21)</f>
        <v>88</v>
      </c>
      <c r="J23" s="703">
        <f>SUM(J12:J22)</f>
        <v>299932</v>
      </c>
      <c r="K23" s="703">
        <f>SUM(K12:K22)</f>
        <v>408633</v>
      </c>
      <c r="L23" s="724">
        <f>SUM(L12:L22)</f>
        <v>380475</v>
      </c>
    </row>
    <row r="24" spans="1:2" ht="12.75" customHeight="1">
      <c r="A24" s="11"/>
      <c r="B24" s="11"/>
    </row>
    <row r="25" spans="1:2" ht="12.75" customHeight="1">
      <c r="A25" s="11"/>
      <c r="B25" s="11"/>
    </row>
    <row r="26" spans="1:9" ht="12.75" customHeight="1">
      <c r="A26" s="11"/>
      <c r="B26" s="11"/>
      <c r="D26" s="10"/>
      <c r="E26" s="10"/>
      <c r="F26" s="10"/>
      <c r="G26" s="10"/>
      <c r="H26" s="10"/>
      <c r="I26" s="10"/>
    </row>
    <row r="27" spans="1:9" ht="12.75" customHeight="1">
      <c r="A27" s="11"/>
      <c r="B27" s="11"/>
      <c r="D27" s="10"/>
      <c r="E27" s="10"/>
      <c r="F27" s="10"/>
      <c r="G27" s="10"/>
      <c r="H27" s="10"/>
      <c r="I27" s="10"/>
    </row>
    <row r="28" spans="4:9" ht="12.75" customHeight="1">
      <c r="D28" s="10"/>
      <c r="E28" s="10"/>
      <c r="F28" s="10"/>
      <c r="G28" s="10"/>
      <c r="H28" s="10"/>
      <c r="I28" s="10"/>
    </row>
    <row r="29" spans="4:9" ht="12.75" customHeight="1">
      <c r="D29" s="10"/>
      <c r="E29" s="10"/>
      <c r="F29" s="10"/>
      <c r="G29" s="10"/>
      <c r="H29" s="10"/>
      <c r="I29" s="10"/>
    </row>
  </sheetData>
  <sheetProtection selectLockedCells="1" selectUnlockedCells="1"/>
  <mergeCells count="9">
    <mergeCell ref="A11:B11"/>
    <mergeCell ref="A7:K7"/>
    <mergeCell ref="J18:J19"/>
    <mergeCell ref="K18:K19"/>
    <mergeCell ref="L18:L19"/>
    <mergeCell ref="G3:L3"/>
    <mergeCell ref="C15:D16"/>
    <mergeCell ref="H9:I9"/>
    <mergeCell ref="K8:L8"/>
  </mergeCells>
  <printOptions horizontalCentered="1"/>
  <pageMargins left="0.4724409448818898" right="0.1968503937007874" top="0.5905511811023623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21"/>
  <sheetViews>
    <sheetView tabSelected="1" view="pageBreakPreview" zoomScaleSheetLayoutView="100" zoomScalePageLayoutView="0" workbookViewId="0" topLeftCell="A1">
      <selection activeCell="I2" sqref="I2:R2"/>
    </sheetView>
  </sheetViews>
  <sheetFormatPr defaultColWidth="8.7109375" defaultRowHeight="12.75" customHeight="1"/>
  <cols>
    <col min="1" max="1" width="3.421875" style="1" customWidth="1"/>
    <col min="2" max="2" width="47.140625" style="1" customWidth="1"/>
    <col min="3" max="3" width="10.140625" style="158" bestFit="1" customWidth="1"/>
    <col min="4" max="4" width="9.7109375" style="368" bestFit="1" customWidth="1"/>
    <col min="5" max="5" width="7.57421875" style="368" customWidth="1"/>
    <col min="6" max="6" width="8.28125" style="368" customWidth="1"/>
    <col min="7" max="7" width="8.28125" style="158" customWidth="1"/>
    <col min="8" max="8" width="8.57421875" style="1" customWidth="1"/>
    <col min="9" max="9" width="8.7109375" style="1" customWidth="1"/>
    <col min="10" max="10" width="8.421875" style="368" customWidth="1"/>
    <col min="11" max="11" width="8.421875" style="1" customWidth="1"/>
    <col min="12" max="12" width="8.421875" style="368" customWidth="1"/>
    <col min="13" max="13" width="9.28125" style="368" customWidth="1"/>
    <col min="14" max="14" width="8.7109375" style="356" customWidth="1"/>
    <col min="15" max="16" width="9.140625" style="11" bestFit="1" customWidth="1"/>
    <col min="17" max="18" width="9.7109375" style="11" bestFit="1" customWidth="1"/>
    <col min="19" max="27" width="8.7109375" style="11" customWidth="1"/>
    <col min="28" max="16384" width="8.7109375" style="1" customWidth="1"/>
  </cols>
  <sheetData>
    <row r="1" spans="1:18" ht="12.75" customHeight="1">
      <c r="A1" s="164"/>
      <c r="B1" s="164"/>
      <c r="C1" s="671"/>
      <c r="D1" s="522"/>
      <c r="E1" s="522"/>
      <c r="F1" s="522"/>
      <c r="G1" s="671"/>
      <c r="H1" s="165"/>
      <c r="I1" s="165"/>
      <c r="J1" s="675"/>
      <c r="K1" s="165"/>
      <c r="L1" s="675"/>
      <c r="M1" s="675"/>
      <c r="N1" s="678"/>
      <c r="O1" s="166"/>
      <c r="P1" s="166"/>
      <c r="Q1" s="166"/>
      <c r="R1" s="166"/>
    </row>
    <row r="2" spans="1:18" ht="12.75" customHeight="1">
      <c r="A2" s="164"/>
      <c r="B2" s="164"/>
      <c r="C2" s="671"/>
      <c r="D2" s="522"/>
      <c r="E2" s="522"/>
      <c r="F2" s="522"/>
      <c r="G2" s="671"/>
      <c r="H2" s="164"/>
      <c r="I2" s="1081" t="s">
        <v>870</v>
      </c>
      <c r="J2" s="1081"/>
      <c r="K2" s="1081"/>
      <c r="L2" s="1081"/>
      <c r="M2" s="1081"/>
      <c r="N2" s="1077"/>
      <c r="O2" s="1077"/>
      <c r="P2" s="1077"/>
      <c r="Q2" s="1077"/>
      <c r="R2" s="1077"/>
    </row>
    <row r="3" spans="1:18" ht="12.75" customHeight="1">
      <c r="A3" s="164"/>
      <c r="B3" s="164"/>
      <c r="C3" s="671"/>
      <c r="D3" s="522"/>
      <c r="E3" s="522"/>
      <c r="F3" s="522"/>
      <c r="G3" s="671"/>
      <c r="H3" s="164"/>
      <c r="I3" s="164"/>
      <c r="J3" s="522"/>
      <c r="K3" s="164"/>
      <c r="L3" s="522"/>
      <c r="M3" s="522"/>
      <c r="N3" s="678"/>
      <c r="O3" s="166"/>
      <c r="P3" s="166"/>
      <c r="Q3" s="166"/>
      <c r="R3" s="166"/>
    </row>
    <row r="4" spans="1:18" ht="12.75" customHeight="1">
      <c r="A4" s="1076" t="s">
        <v>654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7"/>
      <c r="O4" s="1077"/>
      <c r="P4" s="1077"/>
      <c r="Q4" s="1077"/>
      <c r="R4" s="1077"/>
    </row>
    <row r="5" spans="1:18" ht="13.5" customHeight="1">
      <c r="A5" s="164"/>
      <c r="B5" s="164"/>
      <c r="C5" s="1074"/>
      <c r="D5" s="1075"/>
      <c r="E5" s="1074"/>
      <c r="F5" s="1075"/>
      <c r="G5" s="1078"/>
      <c r="H5" s="1079"/>
      <c r="I5" s="164"/>
      <c r="J5" s="522"/>
      <c r="K5" s="164"/>
      <c r="L5" s="522"/>
      <c r="M5" s="522"/>
      <c r="N5" s="522"/>
      <c r="O5" s="164"/>
      <c r="P5" s="164"/>
      <c r="Q5" s="1080" t="s">
        <v>862</v>
      </c>
      <c r="R5" s="1080"/>
    </row>
    <row r="6" spans="1:18" ht="42" customHeight="1">
      <c r="A6" s="167"/>
      <c r="B6" s="168"/>
      <c r="C6" s="1082" t="s">
        <v>359</v>
      </c>
      <c r="D6" s="1083"/>
      <c r="E6" s="1082" t="s">
        <v>424</v>
      </c>
      <c r="F6" s="1083"/>
      <c r="G6" s="1084" t="s">
        <v>366</v>
      </c>
      <c r="H6" s="1085"/>
      <c r="I6" s="1086" t="s">
        <v>381</v>
      </c>
      <c r="J6" s="1087"/>
      <c r="K6" s="1084" t="s">
        <v>568</v>
      </c>
      <c r="L6" s="1085"/>
      <c r="M6" s="1082" t="s">
        <v>250</v>
      </c>
      <c r="N6" s="1090"/>
      <c r="O6" s="1088" t="s">
        <v>425</v>
      </c>
      <c r="P6" s="1089"/>
      <c r="Q6" s="1091" t="s">
        <v>309</v>
      </c>
      <c r="R6" s="1092"/>
    </row>
    <row r="7" spans="1:18" ht="13.5" customHeight="1">
      <c r="A7" s="169"/>
      <c r="B7" s="170" t="s">
        <v>248</v>
      </c>
      <c r="C7" s="672" t="s">
        <v>474</v>
      </c>
      <c r="D7" s="523" t="s">
        <v>475</v>
      </c>
      <c r="E7" s="528" t="s">
        <v>474</v>
      </c>
      <c r="F7" s="529" t="s">
        <v>475</v>
      </c>
      <c r="G7" s="291" t="s">
        <v>474</v>
      </c>
      <c r="H7" s="292" t="s">
        <v>475</v>
      </c>
      <c r="I7" s="306" t="s">
        <v>474</v>
      </c>
      <c r="J7" s="529" t="s">
        <v>475</v>
      </c>
      <c r="K7" s="306" t="s">
        <v>474</v>
      </c>
      <c r="L7" s="677" t="s">
        <v>475</v>
      </c>
      <c r="M7" s="528" t="s">
        <v>474</v>
      </c>
      <c r="N7" s="679" t="s">
        <v>475</v>
      </c>
      <c r="O7" s="172" t="s">
        <v>474</v>
      </c>
      <c r="P7" s="173" t="s">
        <v>475</v>
      </c>
      <c r="Q7" s="174" t="s">
        <v>474</v>
      </c>
      <c r="R7" s="171" t="s">
        <v>475</v>
      </c>
    </row>
    <row r="8" spans="1:24" ht="12.75" customHeight="1">
      <c r="A8" s="169" t="s">
        <v>266</v>
      </c>
      <c r="B8" s="175" t="s">
        <v>436</v>
      </c>
      <c r="C8" s="303"/>
      <c r="D8" s="524"/>
      <c r="E8" s="530"/>
      <c r="F8" s="531"/>
      <c r="G8" s="293"/>
      <c r="H8" s="294"/>
      <c r="I8" s="307"/>
      <c r="J8" s="676"/>
      <c r="K8" s="293"/>
      <c r="L8" s="531"/>
      <c r="M8" s="680"/>
      <c r="N8" s="680"/>
      <c r="O8" s="177"/>
      <c r="P8" s="177"/>
      <c r="Q8" s="178"/>
      <c r="R8" s="176"/>
      <c r="S8" s="52"/>
      <c r="T8" s="52"/>
      <c r="U8" s="52"/>
      <c r="V8" s="52"/>
      <c r="W8" s="52"/>
      <c r="X8" s="52"/>
    </row>
    <row r="9" spans="1:24" ht="12.75" customHeight="1">
      <c r="A9" s="169" t="s">
        <v>269</v>
      </c>
      <c r="B9" s="179" t="s">
        <v>437</v>
      </c>
      <c r="C9" s="296">
        <v>34012</v>
      </c>
      <c r="D9" s="525">
        <v>27042</v>
      </c>
      <c r="E9" s="525">
        <v>0</v>
      </c>
      <c r="F9" s="525">
        <v>40</v>
      </c>
      <c r="G9" s="296">
        <v>0</v>
      </c>
      <c r="H9" s="296">
        <v>0</v>
      </c>
      <c r="I9" s="308">
        <v>134</v>
      </c>
      <c r="J9" s="308">
        <v>67</v>
      </c>
      <c r="K9" s="295">
        <v>0</v>
      </c>
      <c r="L9" s="525">
        <v>19</v>
      </c>
      <c r="M9" s="525">
        <v>0</v>
      </c>
      <c r="N9" s="525">
        <v>0</v>
      </c>
      <c r="O9" s="180">
        <v>0</v>
      </c>
      <c r="P9" s="180">
        <v>0</v>
      </c>
      <c r="Q9" s="178">
        <f aca="true" t="shared" si="0" ref="Q9:R11">SUM(C9,E9,G9,I9,K9,M9,O9)</f>
        <v>34146</v>
      </c>
      <c r="R9" s="176">
        <f t="shared" si="0"/>
        <v>27168</v>
      </c>
      <c r="S9" s="52"/>
      <c r="T9" s="52"/>
      <c r="U9" s="52"/>
      <c r="V9" s="52"/>
      <c r="W9" s="52"/>
      <c r="X9" s="52"/>
    </row>
    <row r="10" spans="1:24" ht="12.75" customHeight="1">
      <c r="A10" s="169" t="s">
        <v>270</v>
      </c>
      <c r="B10" s="175" t="s">
        <v>667</v>
      </c>
      <c r="C10" s="298">
        <v>34012</v>
      </c>
      <c r="D10" s="526">
        <v>27042</v>
      </c>
      <c r="E10" s="526">
        <v>0</v>
      </c>
      <c r="F10" s="526">
        <v>40</v>
      </c>
      <c r="G10" s="298">
        <v>0</v>
      </c>
      <c r="H10" s="298">
        <v>0</v>
      </c>
      <c r="I10" s="309">
        <f>I9</f>
        <v>134</v>
      </c>
      <c r="J10" s="309">
        <f>J9</f>
        <v>67</v>
      </c>
      <c r="K10" s="297">
        <v>0</v>
      </c>
      <c r="L10" s="526">
        <f>L9</f>
        <v>19</v>
      </c>
      <c r="M10" s="526">
        <v>0</v>
      </c>
      <c r="N10" s="526">
        <v>0</v>
      </c>
      <c r="O10" s="182">
        <v>0</v>
      </c>
      <c r="P10" s="182">
        <v>0</v>
      </c>
      <c r="Q10" s="183">
        <f t="shared" si="0"/>
        <v>34146</v>
      </c>
      <c r="R10" s="184">
        <f t="shared" si="0"/>
        <v>27168</v>
      </c>
      <c r="S10" s="52"/>
      <c r="T10" s="52"/>
      <c r="U10" s="52"/>
      <c r="V10" s="52"/>
      <c r="W10" s="52"/>
      <c r="X10" s="52"/>
    </row>
    <row r="11" spans="1:24" ht="12.75" customHeight="1">
      <c r="A11" s="169" t="s">
        <v>271</v>
      </c>
      <c r="B11" s="179" t="s">
        <v>438</v>
      </c>
      <c r="C11" s="296">
        <v>1881492</v>
      </c>
      <c r="D11" s="525">
        <v>2517300</v>
      </c>
      <c r="E11" s="525">
        <v>0</v>
      </c>
      <c r="F11" s="525">
        <v>0</v>
      </c>
      <c r="G11" s="296">
        <v>0</v>
      </c>
      <c r="H11" s="296">
        <v>0</v>
      </c>
      <c r="I11" s="308">
        <v>0</v>
      </c>
      <c r="J11" s="308">
        <v>0</v>
      </c>
      <c r="K11" s="295"/>
      <c r="L11" s="525"/>
      <c r="M11" s="525">
        <v>0</v>
      </c>
      <c r="N11" s="525">
        <v>0</v>
      </c>
      <c r="O11" s="180">
        <v>0</v>
      </c>
      <c r="P11" s="308">
        <v>0</v>
      </c>
      <c r="Q11" s="234">
        <f t="shared" si="0"/>
        <v>1881492</v>
      </c>
      <c r="R11" s="235">
        <f t="shared" si="0"/>
        <v>2517300</v>
      </c>
      <c r="S11" s="52"/>
      <c r="T11" s="52"/>
      <c r="U11" s="52"/>
      <c r="V11" s="52"/>
      <c r="W11" s="52"/>
      <c r="X11" s="52"/>
    </row>
    <row r="12" spans="1:24" ht="12.75" customHeight="1">
      <c r="A12" s="169" t="s">
        <v>272</v>
      </c>
      <c r="B12" s="179" t="s">
        <v>439</v>
      </c>
      <c r="C12" s="296">
        <v>50117</v>
      </c>
      <c r="D12" s="525">
        <v>42060</v>
      </c>
      <c r="E12" s="525">
        <v>203</v>
      </c>
      <c r="F12" s="525">
        <v>1116</v>
      </c>
      <c r="G12" s="296">
        <v>349</v>
      </c>
      <c r="H12" s="296">
        <v>128</v>
      </c>
      <c r="I12" s="308">
        <v>1205</v>
      </c>
      <c r="J12" s="308">
        <v>1270</v>
      </c>
      <c r="K12" s="295"/>
      <c r="L12" s="525"/>
      <c r="M12" s="525">
        <v>0</v>
      </c>
      <c r="N12" s="525">
        <v>0</v>
      </c>
      <c r="O12" s="180">
        <v>54467</v>
      </c>
      <c r="P12" s="180">
        <v>42498</v>
      </c>
      <c r="Q12" s="234">
        <f>SUM(C12,E12,G12,I12,K12,M12,O12)</f>
        <v>106341</v>
      </c>
      <c r="R12" s="235">
        <f aca="true" t="shared" si="1" ref="R12:R85">SUM(D12,F12,H12,J12,L12,N12,P12)</f>
        <v>87072</v>
      </c>
      <c r="S12" s="52"/>
      <c r="T12" s="52"/>
      <c r="U12" s="52"/>
      <c r="V12" s="52"/>
      <c r="W12" s="52"/>
      <c r="X12" s="52"/>
    </row>
    <row r="13" spans="1:24" ht="12.75" customHeight="1">
      <c r="A13" s="169" t="s">
        <v>273</v>
      </c>
      <c r="B13" s="179" t="s">
        <v>440</v>
      </c>
      <c r="C13" s="296">
        <v>7708</v>
      </c>
      <c r="D13" s="525">
        <v>10013</v>
      </c>
      <c r="E13" s="525">
        <v>382</v>
      </c>
      <c r="F13" s="525">
        <v>0</v>
      </c>
      <c r="G13" s="296">
        <v>0</v>
      </c>
      <c r="H13" s="296">
        <v>0</v>
      </c>
      <c r="I13" s="308">
        <v>0</v>
      </c>
      <c r="J13" s="308">
        <v>0</v>
      </c>
      <c r="K13" s="295"/>
      <c r="L13" s="525"/>
      <c r="M13" s="525">
        <v>0</v>
      </c>
      <c r="N13" s="525">
        <v>0</v>
      </c>
      <c r="O13" s="180">
        <v>4904842</v>
      </c>
      <c r="P13" s="180">
        <v>4911338</v>
      </c>
      <c r="Q13" s="234">
        <f>SUM(C13,E13,G13,I13,K13,M13,O13)</f>
        <v>4912932</v>
      </c>
      <c r="R13" s="235">
        <f t="shared" si="1"/>
        <v>4921351</v>
      </c>
      <c r="S13" s="52"/>
      <c r="T13" s="52"/>
      <c r="U13" s="52"/>
      <c r="V13" s="52"/>
      <c r="W13" s="52"/>
      <c r="X13" s="52"/>
    </row>
    <row r="14" spans="1:24" ht="12.75" customHeight="1">
      <c r="A14" s="169" t="s">
        <v>274</v>
      </c>
      <c r="B14" s="179" t="s">
        <v>441</v>
      </c>
      <c r="C14" s="296">
        <v>406015</v>
      </c>
      <c r="D14" s="525">
        <v>406015</v>
      </c>
      <c r="E14" s="525">
        <v>0</v>
      </c>
      <c r="F14" s="525">
        <v>0</v>
      </c>
      <c r="G14" s="296">
        <v>0</v>
      </c>
      <c r="H14" s="296">
        <v>0</v>
      </c>
      <c r="I14" s="308">
        <v>0</v>
      </c>
      <c r="J14" s="308">
        <v>0</v>
      </c>
      <c r="K14" s="295"/>
      <c r="L14" s="525"/>
      <c r="M14" s="525">
        <v>0</v>
      </c>
      <c r="N14" s="525">
        <v>0</v>
      </c>
      <c r="O14" s="180">
        <v>0</v>
      </c>
      <c r="P14" s="180">
        <v>0</v>
      </c>
      <c r="Q14" s="234">
        <f>SUM(C14,E14,G14,I14,K14,M14,O14)</f>
        <v>406015</v>
      </c>
      <c r="R14" s="235">
        <f t="shared" si="1"/>
        <v>406015</v>
      </c>
      <c r="S14" s="52"/>
      <c r="T14" s="52"/>
      <c r="U14" s="52"/>
      <c r="V14" s="52"/>
      <c r="W14" s="52"/>
      <c r="X14" s="52"/>
    </row>
    <row r="15" spans="1:24" ht="12.75" customHeight="1">
      <c r="A15" s="169" t="s">
        <v>275</v>
      </c>
      <c r="B15" s="175" t="s">
        <v>668</v>
      </c>
      <c r="C15" s="298">
        <v>2345332</v>
      </c>
      <c r="D15" s="526">
        <v>2975388</v>
      </c>
      <c r="E15" s="526">
        <v>585</v>
      </c>
      <c r="F15" s="526">
        <v>1116</v>
      </c>
      <c r="G15" s="298">
        <f>SUM(G11:G14)</f>
        <v>349</v>
      </c>
      <c r="H15" s="298">
        <f>SUM(H11:H14)</f>
        <v>128</v>
      </c>
      <c r="I15" s="309">
        <f>SUM(I11:I14)</f>
        <v>1205</v>
      </c>
      <c r="J15" s="309">
        <f>SUM(J11:J14)</f>
        <v>1270</v>
      </c>
      <c r="K15" s="297"/>
      <c r="L15" s="526"/>
      <c r="M15" s="526">
        <v>0</v>
      </c>
      <c r="N15" s="526">
        <v>0</v>
      </c>
      <c r="O15" s="181">
        <f>SUM(O11:O14)</f>
        <v>4959309</v>
      </c>
      <c r="P15" s="309">
        <f>SUM(P11:P14)</f>
        <v>4953836</v>
      </c>
      <c r="Q15" s="183">
        <f>SUM(C15,E15,G15,I15,K15,M15,O15)</f>
        <v>7306780</v>
      </c>
      <c r="R15" s="184">
        <f t="shared" si="1"/>
        <v>7931738</v>
      </c>
      <c r="S15" s="52"/>
      <c r="T15" s="52"/>
      <c r="U15" s="52"/>
      <c r="V15" s="52"/>
      <c r="W15" s="52"/>
      <c r="X15" s="52"/>
    </row>
    <row r="16" spans="1:18" ht="13.5" customHeight="1">
      <c r="A16" s="169" t="s">
        <v>276</v>
      </c>
      <c r="B16" s="179" t="s">
        <v>442</v>
      </c>
      <c r="C16" s="296">
        <v>6490</v>
      </c>
      <c r="D16" s="525">
        <v>6490</v>
      </c>
      <c r="E16" s="525">
        <v>0</v>
      </c>
      <c r="F16" s="525">
        <v>0</v>
      </c>
      <c r="G16" s="296">
        <v>0</v>
      </c>
      <c r="H16" s="296">
        <v>0</v>
      </c>
      <c r="I16" s="308">
        <v>0</v>
      </c>
      <c r="J16" s="308">
        <v>0</v>
      </c>
      <c r="K16" s="295"/>
      <c r="L16" s="525"/>
      <c r="M16" s="525">
        <v>0</v>
      </c>
      <c r="N16" s="525">
        <v>0</v>
      </c>
      <c r="O16" s="180">
        <v>0</v>
      </c>
      <c r="P16" s="180">
        <v>0</v>
      </c>
      <c r="Q16" s="234">
        <f aca="true" t="shared" si="2" ref="Q16:Q88">SUM(C16,E16,G16,I16,K16,M16,O16)</f>
        <v>6490</v>
      </c>
      <c r="R16" s="235">
        <f t="shared" si="1"/>
        <v>6490</v>
      </c>
    </row>
    <row r="17" spans="1:18" ht="13.5" customHeight="1">
      <c r="A17" s="169"/>
      <c r="B17" s="641" t="s">
        <v>666</v>
      </c>
      <c r="C17" s="296">
        <v>6490</v>
      </c>
      <c r="D17" s="525">
        <v>6490</v>
      </c>
      <c r="E17" s="525"/>
      <c r="F17" s="525"/>
      <c r="G17" s="296"/>
      <c r="H17" s="296"/>
      <c r="I17" s="308"/>
      <c r="J17" s="308"/>
      <c r="K17" s="295"/>
      <c r="L17" s="525"/>
      <c r="M17" s="525"/>
      <c r="N17" s="525"/>
      <c r="O17" s="180"/>
      <c r="P17" s="180"/>
      <c r="Q17" s="234">
        <f t="shared" si="2"/>
        <v>6490</v>
      </c>
      <c r="R17" s="235">
        <f t="shared" si="1"/>
        <v>6490</v>
      </c>
    </row>
    <row r="18" spans="1:18" ht="12.75" customHeight="1">
      <c r="A18" s="169" t="s">
        <v>277</v>
      </c>
      <c r="B18" s="175" t="s">
        <v>669</v>
      </c>
      <c r="C18" s="298">
        <v>6490</v>
      </c>
      <c r="D18" s="526">
        <v>6490</v>
      </c>
      <c r="E18" s="526">
        <v>0</v>
      </c>
      <c r="F18" s="526">
        <v>0</v>
      </c>
      <c r="G18" s="298">
        <v>0</v>
      </c>
      <c r="H18" s="298">
        <v>0</v>
      </c>
      <c r="I18" s="310">
        <v>0</v>
      </c>
      <c r="J18" s="310">
        <v>0</v>
      </c>
      <c r="K18" s="297"/>
      <c r="L18" s="526"/>
      <c r="M18" s="526">
        <v>0</v>
      </c>
      <c r="N18" s="526">
        <v>0</v>
      </c>
      <c r="O18" s="182">
        <v>0</v>
      </c>
      <c r="P18" s="182">
        <v>0</v>
      </c>
      <c r="Q18" s="234">
        <f t="shared" si="2"/>
        <v>6490</v>
      </c>
      <c r="R18" s="235">
        <f t="shared" si="1"/>
        <v>6490</v>
      </c>
    </row>
    <row r="19" spans="1:18" ht="25.5" customHeight="1">
      <c r="A19" s="169" t="s">
        <v>321</v>
      </c>
      <c r="B19" s="179" t="s">
        <v>443</v>
      </c>
      <c r="C19" s="296">
        <v>821949</v>
      </c>
      <c r="D19" s="525">
        <v>982498</v>
      </c>
      <c r="E19" s="525">
        <v>0</v>
      </c>
      <c r="F19" s="525">
        <v>0</v>
      </c>
      <c r="G19" s="296">
        <v>0</v>
      </c>
      <c r="H19" s="296">
        <v>0</v>
      </c>
      <c r="I19" s="308">
        <v>0</v>
      </c>
      <c r="J19" s="308">
        <v>0</v>
      </c>
      <c r="K19" s="295"/>
      <c r="L19" s="525"/>
      <c r="M19" s="525">
        <v>0</v>
      </c>
      <c r="N19" s="525">
        <v>0</v>
      </c>
      <c r="O19" s="180">
        <v>0</v>
      </c>
      <c r="P19" s="180">
        <v>0</v>
      </c>
      <c r="Q19" s="234">
        <f t="shared" si="2"/>
        <v>821949</v>
      </c>
      <c r="R19" s="235">
        <f t="shared" si="1"/>
        <v>982498</v>
      </c>
    </row>
    <row r="20" spans="1:18" ht="25.5" customHeight="1">
      <c r="A20" s="169"/>
      <c r="B20" s="641" t="s">
        <v>670</v>
      </c>
      <c r="C20" s="296">
        <v>821949</v>
      </c>
      <c r="D20" s="525">
        <v>982498</v>
      </c>
      <c r="E20" s="525"/>
      <c r="F20" s="525"/>
      <c r="G20" s="296"/>
      <c r="H20" s="296"/>
      <c r="I20" s="308"/>
      <c r="J20" s="308"/>
      <c r="K20" s="295"/>
      <c r="L20" s="525"/>
      <c r="M20" s="525"/>
      <c r="N20" s="525"/>
      <c r="O20" s="180"/>
      <c r="P20" s="180"/>
      <c r="Q20" s="234">
        <f t="shared" si="2"/>
        <v>821949</v>
      </c>
      <c r="R20" s="235">
        <f t="shared" si="1"/>
        <v>982498</v>
      </c>
    </row>
    <row r="21" spans="1:18" ht="27" customHeight="1">
      <c r="A21" s="169" t="s">
        <v>278</v>
      </c>
      <c r="B21" s="175" t="s">
        <v>444</v>
      </c>
      <c r="C21" s="298">
        <v>821949</v>
      </c>
      <c r="D21" s="526">
        <v>982498</v>
      </c>
      <c r="E21" s="526">
        <v>0</v>
      </c>
      <c r="F21" s="526">
        <v>0</v>
      </c>
      <c r="G21" s="298">
        <v>0</v>
      </c>
      <c r="H21" s="298">
        <v>0</v>
      </c>
      <c r="I21" s="310">
        <v>0</v>
      </c>
      <c r="J21" s="310">
        <v>0</v>
      </c>
      <c r="K21" s="297"/>
      <c r="L21" s="526"/>
      <c r="M21" s="526">
        <v>0</v>
      </c>
      <c r="N21" s="526">
        <v>0</v>
      </c>
      <c r="O21" s="182">
        <v>0</v>
      </c>
      <c r="P21" s="182">
        <v>0</v>
      </c>
      <c r="Q21" s="234">
        <f t="shared" si="2"/>
        <v>821949</v>
      </c>
      <c r="R21" s="235">
        <f t="shared" si="1"/>
        <v>982498</v>
      </c>
    </row>
    <row r="22" spans="1:18" ht="41.25" customHeight="1">
      <c r="A22" s="169" t="s">
        <v>279</v>
      </c>
      <c r="B22" s="175" t="s">
        <v>671</v>
      </c>
      <c r="C22" s="298">
        <v>3207783</v>
      </c>
      <c r="D22" s="526">
        <v>3991418</v>
      </c>
      <c r="E22" s="526">
        <v>585</v>
      </c>
      <c r="F22" s="526">
        <v>1156</v>
      </c>
      <c r="G22" s="298">
        <f>G10+G15+G18+G21</f>
        <v>349</v>
      </c>
      <c r="H22" s="298">
        <f>H10+H15+H18+H21</f>
        <v>128</v>
      </c>
      <c r="I22" s="309">
        <f>I10+I15+I18+I21</f>
        <v>1339</v>
      </c>
      <c r="J22" s="309">
        <f>J10+J15+J18+J21</f>
        <v>1337</v>
      </c>
      <c r="K22" s="297">
        <v>0</v>
      </c>
      <c r="L22" s="526">
        <f>L10+L15+L18+L21</f>
        <v>19</v>
      </c>
      <c r="M22" s="526">
        <v>0</v>
      </c>
      <c r="N22" s="526">
        <v>0</v>
      </c>
      <c r="O22" s="181">
        <f>O10+O15+O18+O21</f>
        <v>4959309</v>
      </c>
      <c r="P22" s="309">
        <f>P10+P15+P18+P21</f>
        <v>4953836</v>
      </c>
      <c r="Q22" s="183">
        <f t="shared" si="2"/>
        <v>8169365</v>
      </c>
      <c r="R22" s="184">
        <f t="shared" si="1"/>
        <v>8947894</v>
      </c>
    </row>
    <row r="23" spans="1:18" ht="12.75" customHeight="1">
      <c r="A23" s="169" t="s">
        <v>280</v>
      </c>
      <c r="B23" s="179" t="s">
        <v>445</v>
      </c>
      <c r="C23" s="296">
        <v>0</v>
      </c>
      <c r="D23" s="525">
        <v>0</v>
      </c>
      <c r="E23" s="525">
        <v>0</v>
      </c>
      <c r="F23" s="525">
        <v>0</v>
      </c>
      <c r="G23" s="296">
        <v>101</v>
      </c>
      <c r="H23" s="296">
        <v>61</v>
      </c>
      <c r="I23" s="308">
        <v>1553</v>
      </c>
      <c r="J23" s="308">
        <v>2567</v>
      </c>
      <c r="K23" s="295"/>
      <c r="L23" s="525"/>
      <c r="M23" s="525">
        <v>0</v>
      </c>
      <c r="N23" s="525">
        <v>0</v>
      </c>
      <c r="O23" s="180">
        <v>0</v>
      </c>
      <c r="P23" s="180">
        <v>0</v>
      </c>
      <c r="Q23" s="234">
        <f t="shared" si="2"/>
        <v>1654</v>
      </c>
      <c r="R23" s="235">
        <f t="shared" si="1"/>
        <v>2628</v>
      </c>
    </row>
    <row r="24" spans="1:18" ht="12.75" customHeight="1">
      <c r="A24" s="169" t="s">
        <v>282</v>
      </c>
      <c r="B24" s="175" t="s">
        <v>715</v>
      </c>
      <c r="C24" s="298">
        <v>0</v>
      </c>
      <c r="D24" s="526">
        <v>0</v>
      </c>
      <c r="E24" s="526">
        <v>0</v>
      </c>
      <c r="F24" s="526">
        <v>0</v>
      </c>
      <c r="G24" s="298">
        <f aca="true" t="shared" si="3" ref="G24:J25">G23</f>
        <v>101</v>
      </c>
      <c r="H24" s="298">
        <f t="shared" si="3"/>
        <v>61</v>
      </c>
      <c r="I24" s="309">
        <f t="shared" si="3"/>
        <v>1553</v>
      </c>
      <c r="J24" s="309">
        <f t="shared" si="3"/>
        <v>2567</v>
      </c>
      <c r="K24" s="297"/>
      <c r="L24" s="526"/>
      <c r="M24" s="526">
        <v>0</v>
      </c>
      <c r="N24" s="526">
        <v>0</v>
      </c>
      <c r="O24" s="181">
        <f>SUM(O23)</f>
        <v>0</v>
      </c>
      <c r="P24" s="181">
        <f>SUM(P23)</f>
        <v>0</v>
      </c>
      <c r="Q24" s="234">
        <f t="shared" si="2"/>
        <v>1654</v>
      </c>
      <c r="R24" s="235">
        <f t="shared" si="1"/>
        <v>2628</v>
      </c>
    </row>
    <row r="25" spans="1:18" ht="36.75" customHeight="1">
      <c r="A25" s="169" t="s">
        <v>285</v>
      </c>
      <c r="B25" s="175" t="s">
        <v>446</v>
      </c>
      <c r="C25" s="298">
        <v>0</v>
      </c>
      <c r="D25" s="526">
        <v>0</v>
      </c>
      <c r="E25" s="526">
        <v>0</v>
      </c>
      <c r="F25" s="526">
        <v>0</v>
      </c>
      <c r="G25" s="298">
        <f t="shared" si="3"/>
        <v>101</v>
      </c>
      <c r="H25" s="298">
        <f t="shared" si="3"/>
        <v>61</v>
      </c>
      <c r="I25" s="309">
        <f t="shared" si="3"/>
        <v>1553</v>
      </c>
      <c r="J25" s="309">
        <f t="shared" si="3"/>
        <v>2567</v>
      </c>
      <c r="K25" s="297"/>
      <c r="L25" s="526"/>
      <c r="M25" s="526">
        <v>0</v>
      </c>
      <c r="N25" s="526">
        <v>0</v>
      </c>
      <c r="O25" s="181">
        <f>O24</f>
        <v>0</v>
      </c>
      <c r="P25" s="181">
        <f>P24</f>
        <v>0</v>
      </c>
      <c r="Q25" s="234">
        <f t="shared" si="2"/>
        <v>1654</v>
      </c>
      <c r="R25" s="235">
        <f t="shared" si="1"/>
        <v>2628</v>
      </c>
    </row>
    <row r="26" spans="1:18" ht="36.75" customHeight="1">
      <c r="A26" s="169"/>
      <c r="B26" s="644" t="s">
        <v>672</v>
      </c>
      <c r="C26" s="302">
        <v>52828</v>
      </c>
      <c r="D26" s="642">
        <v>26647</v>
      </c>
      <c r="E26" s="526"/>
      <c r="F26" s="526"/>
      <c r="G26" s="298"/>
      <c r="H26" s="298"/>
      <c r="I26" s="521"/>
      <c r="J26" s="521"/>
      <c r="K26" s="297"/>
      <c r="L26" s="526"/>
      <c r="M26" s="526"/>
      <c r="N26" s="526"/>
      <c r="O26" s="236"/>
      <c r="P26" s="236"/>
      <c r="Q26" s="234">
        <f t="shared" si="2"/>
        <v>52828</v>
      </c>
      <c r="R26" s="235">
        <f t="shared" si="1"/>
        <v>26647</v>
      </c>
    </row>
    <row r="27" spans="1:18" ht="13.5" customHeight="1">
      <c r="A27" s="169" t="s">
        <v>286</v>
      </c>
      <c r="B27" s="140" t="s">
        <v>673</v>
      </c>
      <c r="C27" s="300">
        <v>52828</v>
      </c>
      <c r="D27" s="527">
        <v>26647</v>
      </c>
      <c r="E27" s="527">
        <v>0</v>
      </c>
      <c r="F27" s="527">
        <v>0</v>
      </c>
      <c r="G27" s="300">
        <v>0</v>
      </c>
      <c r="H27" s="300">
        <v>0</v>
      </c>
      <c r="I27" s="312">
        <v>0</v>
      </c>
      <c r="J27" s="312">
        <v>0</v>
      </c>
      <c r="K27" s="299"/>
      <c r="L27" s="527"/>
      <c r="M27" s="527">
        <v>0</v>
      </c>
      <c r="N27" s="527">
        <v>0</v>
      </c>
      <c r="O27" s="232">
        <v>0</v>
      </c>
      <c r="P27" s="232">
        <v>0</v>
      </c>
      <c r="Q27" s="183">
        <f t="shared" si="2"/>
        <v>52828</v>
      </c>
      <c r="R27" s="184">
        <f t="shared" si="1"/>
        <v>26647</v>
      </c>
    </row>
    <row r="28" spans="1:18" ht="13.5" customHeight="1">
      <c r="A28" s="169" t="s">
        <v>287</v>
      </c>
      <c r="B28" s="179" t="s">
        <v>198</v>
      </c>
      <c r="C28" s="296">
        <v>101</v>
      </c>
      <c r="D28" s="525">
        <v>353</v>
      </c>
      <c r="E28" s="525">
        <v>275</v>
      </c>
      <c r="F28" s="525">
        <v>103</v>
      </c>
      <c r="G28" s="296">
        <v>293</v>
      </c>
      <c r="H28" s="296">
        <v>222</v>
      </c>
      <c r="I28" s="308">
        <v>540</v>
      </c>
      <c r="J28" s="308">
        <v>527</v>
      </c>
      <c r="K28" s="295">
        <v>0</v>
      </c>
      <c r="L28" s="525">
        <v>96</v>
      </c>
      <c r="M28" s="525">
        <v>30</v>
      </c>
      <c r="N28" s="525">
        <v>30</v>
      </c>
      <c r="O28" s="180">
        <v>17</v>
      </c>
      <c r="P28" s="180">
        <v>0</v>
      </c>
      <c r="Q28" s="234">
        <f t="shared" si="2"/>
        <v>1256</v>
      </c>
      <c r="R28" s="235">
        <f t="shared" si="1"/>
        <v>1331</v>
      </c>
    </row>
    <row r="29" spans="1:18" ht="27" customHeight="1">
      <c r="A29" s="169" t="s">
        <v>288</v>
      </c>
      <c r="B29" s="228" t="s">
        <v>200</v>
      </c>
      <c r="C29" s="300">
        <v>101</v>
      </c>
      <c r="D29" s="527">
        <v>353</v>
      </c>
      <c r="E29" s="527">
        <v>275</v>
      </c>
      <c r="F29" s="527">
        <v>103</v>
      </c>
      <c r="G29" s="300">
        <f aca="true" t="shared" si="4" ref="G29:P29">G28</f>
        <v>293</v>
      </c>
      <c r="H29" s="300">
        <f t="shared" si="4"/>
        <v>222</v>
      </c>
      <c r="I29" s="311">
        <f t="shared" si="4"/>
        <v>540</v>
      </c>
      <c r="J29" s="311">
        <f t="shared" si="4"/>
        <v>527</v>
      </c>
      <c r="K29" s="299">
        <v>0</v>
      </c>
      <c r="L29" s="527">
        <v>96</v>
      </c>
      <c r="M29" s="681">
        <f t="shared" si="4"/>
        <v>30</v>
      </c>
      <c r="N29" s="681">
        <f t="shared" si="4"/>
        <v>30</v>
      </c>
      <c r="O29" s="231">
        <f t="shared" si="4"/>
        <v>17</v>
      </c>
      <c r="P29" s="231">
        <f t="shared" si="4"/>
        <v>0</v>
      </c>
      <c r="Q29" s="183">
        <f t="shared" si="2"/>
        <v>1256</v>
      </c>
      <c r="R29" s="184">
        <f t="shared" si="1"/>
        <v>1331</v>
      </c>
    </row>
    <row r="30" spans="1:18" ht="12.75" customHeight="1">
      <c r="A30" s="169" t="s">
        <v>289</v>
      </c>
      <c r="B30" s="230" t="s">
        <v>199</v>
      </c>
      <c r="C30" s="296">
        <v>109342</v>
      </c>
      <c r="D30" s="525">
        <v>200961</v>
      </c>
      <c r="E30" s="525">
        <v>5378</v>
      </c>
      <c r="F30" s="525">
        <v>6474</v>
      </c>
      <c r="G30" s="296">
        <v>5114</v>
      </c>
      <c r="H30" s="296">
        <v>2981</v>
      </c>
      <c r="I30" s="308">
        <v>16908</v>
      </c>
      <c r="J30" s="308">
        <v>13365</v>
      </c>
      <c r="K30" s="295">
        <v>0</v>
      </c>
      <c r="L30" s="525">
        <v>1546</v>
      </c>
      <c r="M30" s="525">
        <v>215</v>
      </c>
      <c r="N30" s="525">
        <v>200</v>
      </c>
      <c r="O30" s="229">
        <v>13695</v>
      </c>
      <c r="P30" s="229">
        <v>2744</v>
      </c>
      <c r="Q30" s="234">
        <f t="shared" si="2"/>
        <v>150652</v>
      </c>
      <c r="R30" s="235">
        <f t="shared" si="1"/>
        <v>228271</v>
      </c>
    </row>
    <row r="31" spans="1:18" ht="12.75" customHeight="1">
      <c r="A31" s="169" t="s">
        <v>290</v>
      </c>
      <c r="B31" s="228" t="s">
        <v>201</v>
      </c>
      <c r="C31" s="300">
        <v>109342</v>
      </c>
      <c r="D31" s="527">
        <v>200961</v>
      </c>
      <c r="E31" s="527">
        <v>5378</v>
      </c>
      <c r="F31" s="527">
        <v>6474</v>
      </c>
      <c r="G31" s="300">
        <f aca="true" t="shared" si="5" ref="G31:P31">G30</f>
        <v>5114</v>
      </c>
      <c r="H31" s="300">
        <f t="shared" si="5"/>
        <v>2981</v>
      </c>
      <c r="I31" s="311">
        <f t="shared" si="5"/>
        <v>16908</v>
      </c>
      <c r="J31" s="311">
        <f t="shared" si="5"/>
        <v>13365</v>
      </c>
      <c r="K31" s="299">
        <v>0</v>
      </c>
      <c r="L31" s="527">
        <v>1546</v>
      </c>
      <c r="M31" s="681">
        <f t="shared" si="5"/>
        <v>215</v>
      </c>
      <c r="N31" s="681">
        <f t="shared" si="5"/>
        <v>200</v>
      </c>
      <c r="O31" s="231">
        <f t="shared" si="5"/>
        <v>13695</v>
      </c>
      <c r="P31" s="231">
        <f t="shared" si="5"/>
        <v>2744</v>
      </c>
      <c r="Q31" s="183">
        <f t="shared" si="2"/>
        <v>150652</v>
      </c>
      <c r="R31" s="184">
        <f t="shared" si="1"/>
        <v>228271</v>
      </c>
    </row>
    <row r="32" spans="1:18" ht="13.5" customHeight="1">
      <c r="A32" s="169" t="s">
        <v>291</v>
      </c>
      <c r="B32" s="228" t="s">
        <v>447</v>
      </c>
      <c r="C32" s="300">
        <v>0</v>
      </c>
      <c r="D32" s="527">
        <v>0</v>
      </c>
      <c r="E32" s="527">
        <v>0</v>
      </c>
      <c r="F32" s="527">
        <v>0</v>
      </c>
      <c r="G32" s="300">
        <v>0</v>
      </c>
      <c r="H32" s="300">
        <v>0</v>
      </c>
      <c r="I32" s="312">
        <v>0</v>
      </c>
      <c r="J32" s="312">
        <v>0</v>
      </c>
      <c r="K32" s="299"/>
      <c r="L32" s="527"/>
      <c r="M32" s="527">
        <v>0</v>
      </c>
      <c r="N32" s="527">
        <v>0</v>
      </c>
      <c r="O32" s="232">
        <v>0</v>
      </c>
      <c r="P32" s="232">
        <v>0</v>
      </c>
      <c r="Q32" s="183">
        <f t="shared" si="2"/>
        <v>0</v>
      </c>
      <c r="R32" s="184">
        <f t="shared" si="1"/>
        <v>0</v>
      </c>
    </row>
    <row r="33" spans="1:18" ht="12.75" customHeight="1">
      <c r="A33" s="169" t="s">
        <v>292</v>
      </c>
      <c r="B33" s="228" t="s">
        <v>448</v>
      </c>
      <c r="C33" s="300">
        <v>0</v>
      </c>
      <c r="D33" s="527">
        <v>0</v>
      </c>
      <c r="E33" s="527">
        <v>0</v>
      </c>
      <c r="F33" s="527">
        <v>0</v>
      </c>
      <c r="G33" s="300">
        <v>0</v>
      </c>
      <c r="H33" s="300">
        <v>0</v>
      </c>
      <c r="I33" s="312">
        <v>0</v>
      </c>
      <c r="J33" s="312">
        <v>0</v>
      </c>
      <c r="K33" s="299"/>
      <c r="L33" s="527"/>
      <c r="M33" s="527">
        <v>0</v>
      </c>
      <c r="N33" s="527">
        <v>0</v>
      </c>
      <c r="O33" s="232">
        <v>0</v>
      </c>
      <c r="P33" s="232">
        <v>0</v>
      </c>
      <c r="Q33" s="183">
        <f t="shared" si="2"/>
        <v>0</v>
      </c>
      <c r="R33" s="184">
        <f t="shared" si="1"/>
        <v>0</v>
      </c>
    </row>
    <row r="34" spans="1:18" ht="12.75" customHeight="1">
      <c r="A34" s="169" t="s">
        <v>294</v>
      </c>
      <c r="B34" s="175" t="s">
        <v>710</v>
      </c>
      <c r="C34" s="298">
        <v>162270</v>
      </c>
      <c r="D34" s="526">
        <v>227961</v>
      </c>
      <c r="E34" s="526">
        <v>5653</v>
      </c>
      <c r="F34" s="526">
        <v>6577</v>
      </c>
      <c r="G34" s="298">
        <f>G27+G29+G31+G32+G33</f>
        <v>5407</v>
      </c>
      <c r="H34" s="298">
        <f>H27+H29+H31+H32+H33</f>
        <v>3203</v>
      </c>
      <c r="I34" s="309">
        <f>I27+I29+I31+I32</f>
        <v>17448</v>
      </c>
      <c r="J34" s="309">
        <f>J27+J29+J31+J32</f>
        <v>13892</v>
      </c>
      <c r="K34" s="297">
        <v>0</v>
      </c>
      <c r="L34" s="526">
        <f>L27+L29+L31+L32+L33</f>
        <v>1642</v>
      </c>
      <c r="M34" s="526">
        <f>M27+M29+M31</f>
        <v>245</v>
      </c>
      <c r="N34" s="526">
        <f>N27+N29+N31</f>
        <v>230</v>
      </c>
      <c r="O34" s="181">
        <f>O27+O29+O31+O32+O33</f>
        <v>13712</v>
      </c>
      <c r="P34" s="181">
        <f>P27+P29+P31+P32+P33</f>
        <v>2744</v>
      </c>
      <c r="Q34" s="183">
        <f t="shared" si="2"/>
        <v>204735</v>
      </c>
      <c r="R34" s="184">
        <f t="shared" si="1"/>
        <v>256249</v>
      </c>
    </row>
    <row r="35" spans="1:18" ht="41.25" customHeight="1">
      <c r="A35" s="169" t="s">
        <v>340</v>
      </c>
      <c r="B35" s="179" t="s">
        <v>674</v>
      </c>
      <c r="C35" s="296">
        <v>3500</v>
      </c>
      <c r="D35" s="525">
        <v>0</v>
      </c>
      <c r="E35" s="525">
        <v>0</v>
      </c>
      <c r="F35" s="525">
        <v>0</v>
      </c>
      <c r="G35" s="296">
        <v>0</v>
      </c>
      <c r="H35" s="296">
        <v>0</v>
      </c>
      <c r="I35" s="308">
        <v>0</v>
      </c>
      <c r="J35" s="308">
        <v>0</v>
      </c>
      <c r="K35" s="295"/>
      <c r="L35" s="525"/>
      <c r="M35" s="525">
        <v>49</v>
      </c>
      <c r="N35" s="525">
        <v>47</v>
      </c>
      <c r="O35" s="180">
        <v>0</v>
      </c>
      <c r="P35" s="180">
        <v>0</v>
      </c>
      <c r="Q35" s="234">
        <f t="shared" si="2"/>
        <v>3549</v>
      </c>
      <c r="R35" s="235">
        <f t="shared" si="1"/>
        <v>47</v>
      </c>
    </row>
    <row r="36" spans="1:18" ht="27" customHeight="1">
      <c r="A36" s="169" t="s">
        <v>341</v>
      </c>
      <c r="B36" s="179" t="s">
        <v>675</v>
      </c>
      <c r="C36" s="296">
        <v>36522</v>
      </c>
      <c r="D36" s="525">
        <v>25669</v>
      </c>
      <c r="E36" s="525"/>
      <c r="F36" s="525"/>
      <c r="G36" s="296">
        <v>0</v>
      </c>
      <c r="H36" s="296">
        <v>0</v>
      </c>
      <c r="I36" s="308">
        <v>0</v>
      </c>
      <c r="J36" s="308">
        <v>0</v>
      </c>
      <c r="K36" s="295"/>
      <c r="L36" s="525"/>
      <c r="M36" s="525">
        <v>0</v>
      </c>
      <c r="N36" s="525">
        <v>0</v>
      </c>
      <c r="O36" s="180">
        <v>0</v>
      </c>
      <c r="P36" s="180">
        <v>0</v>
      </c>
      <c r="Q36" s="234">
        <f t="shared" si="2"/>
        <v>36522</v>
      </c>
      <c r="R36" s="235">
        <f t="shared" si="1"/>
        <v>25669</v>
      </c>
    </row>
    <row r="37" spans="1:18" ht="27" customHeight="1">
      <c r="A37" s="169"/>
      <c r="B37" s="141" t="s">
        <v>676</v>
      </c>
      <c r="C37" s="659">
        <v>2895</v>
      </c>
      <c r="D37" s="525">
        <v>2055</v>
      </c>
      <c r="E37" s="525"/>
      <c r="F37" s="525"/>
      <c r="G37" s="296"/>
      <c r="H37" s="296"/>
      <c r="I37" s="308"/>
      <c r="J37" s="308"/>
      <c r="K37" s="295"/>
      <c r="L37" s="525"/>
      <c r="M37" s="525"/>
      <c r="N37" s="525"/>
      <c r="O37" s="180"/>
      <c r="P37" s="180"/>
      <c r="Q37" s="234">
        <f t="shared" si="2"/>
        <v>2895</v>
      </c>
      <c r="R37" s="235">
        <f t="shared" si="1"/>
        <v>2055</v>
      </c>
    </row>
    <row r="38" spans="1:18" ht="27" customHeight="1">
      <c r="A38" s="169"/>
      <c r="B38" s="645" t="s">
        <v>677</v>
      </c>
      <c r="C38" s="673">
        <v>23624</v>
      </c>
      <c r="D38" s="525">
        <v>15028</v>
      </c>
      <c r="E38" s="525"/>
      <c r="F38" s="525"/>
      <c r="G38" s="296"/>
      <c r="H38" s="296"/>
      <c r="I38" s="308"/>
      <c r="J38" s="308"/>
      <c r="K38" s="295"/>
      <c r="L38" s="525"/>
      <c r="M38" s="525"/>
      <c r="N38" s="525"/>
      <c r="O38" s="180"/>
      <c r="P38" s="180"/>
      <c r="Q38" s="234">
        <f t="shared" si="2"/>
        <v>23624</v>
      </c>
      <c r="R38" s="235">
        <f t="shared" si="1"/>
        <v>15028</v>
      </c>
    </row>
    <row r="39" spans="1:18" ht="27" customHeight="1">
      <c r="A39" s="169"/>
      <c r="B39" s="141" t="s">
        <v>678</v>
      </c>
      <c r="C39" s="659">
        <v>10003</v>
      </c>
      <c r="D39" s="525">
        <v>8586</v>
      </c>
      <c r="E39" s="525"/>
      <c r="F39" s="525"/>
      <c r="G39" s="296"/>
      <c r="H39" s="296"/>
      <c r="I39" s="308"/>
      <c r="J39" s="308"/>
      <c r="K39" s="295"/>
      <c r="L39" s="525"/>
      <c r="M39" s="525"/>
      <c r="N39" s="525"/>
      <c r="O39" s="180"/>
      <c r="P39" s="180"/>
      <c r="Q39" s="234">
        <f t="shared" si="2"/>
        <v>10003</v>
      </c>
      <c r="R39" s="235">
        <f t="shared" si="1"/>
        <v>8586</v>
      </c>
    </row>
    <row r="40" spans="1:18" ht="27" customHeight="1">
      <c r="A40" s="169" t="s">
        <v>342</v>
      </c>
      <c r="B40" s="179" t="s">
        <v>718</v>
      </c>
      <c r="C40" s="296">
        <v>447</v>
      </c>
      <c r="D40" s="525">
        <v>926</v>
      </c>
      <c r="E40" s="525">
        <v>5924</v>
      </c>
      <c r="F40" s="525">
        <v>6229</v>
      </c>
      <c r="G40" s="296">
        <v>45</v>
      </c>
      <c r="H40" s="296">
        <v>51</v>
      </c>
      <c r="I40" s="308">
        <v>224</v>
      </c>
      <c r="J40" s="308">
        <v>171</v>
      </c>
      <c r="K40" s="295"/>
      <c r="L40" s="525"/>
      <c r="M40" s="525">
        <v>0</v>
      </c>
      <c r="N40" s="525">
        <v>0</v>
      </c>
      <c r="O40" s="180">
        <v>0</v>
      </c>
      <c r="P40" s="180">
        <v>0</v>
      </c>
      <c r="Q40" s="234">
        <f t="shared" si="2"/>
        <v>6640</v>
      </c>
      <c r="R40" s="235">
        <f t="shared" si="1"/>
        <v>7377</v>
      </c>
    </row>
    <row r="41" spans="1:18" ht="33.75" customHeight="1">
      <c r="A41" s="169" t="s">
        <v>343</v>
      </c>
      <c r="B41" s="179" t="s">
        <v>208</v>
      </c>
      <c r="C41" s="296">
        <v>317</v>
      </c>
      <c r="D41" s="525">
        <v>832</v>
      </c>
      <c r="E41" s="525">
        <v>5645</v>
      </c>
      <c r="F41" s="525">
        <v>6077</v>
      </c>
      <c r="G41" s="296"/>
      <c r="H41" s="296"/>
      <c r="I41" s="308">
        <v>43</v>
      </c>
      <c r="J41" s="308">
        <v>134</v>
      </c>
      <c r="K41" s="295"/>
      <c r="L41" s="525"/>
      <c r="M41" s="525"/>
      <c r="N41" s="525"/>
      <c r="O41" s="180"/>
      <c r="P41" s="180"/>
      <c r="Q41" s="234">
        <f t="shared" si="2"/>
        <v>6005</v>
      </c>
      <c r="R41" s="235">
        <f t="shared" si="1"/>
        <v>7043</v>
      </c>
    </row>
    <row r="42" spans="1:18" ht="27" customHeight="1">
      <c r="A42" s="169" t="s">
        <v>476</v>
      </c>
      <c r="B42" s="179" t="s">
        <v>206</v>
      </c>
      <c r="C42" s="296"/>
      <c r="D42" s="525"/>
      <c r="E42" s="525"/>
      <c r="F42" s="525"/>
      <c r="G42" s="296">
        <v>45</v>
      </c>
      <c r="H42" s="296">
        <v>50</v>
      </c>
      <c r="I42" s="308">
        <v>0</v>
      </c>
      <c r="J42" s="308">
        <v>0</v>
      </c>
      <c r="K42" s="295"/>
      <c r="L42" s="525"/>
      <c r="M42" s="525"/>
      <c r="N42" s="525"/>
      <c r="O42" s="180"/>
      <c r="P42" s="180"/>
      <c r="Q42" s="234">
        <f t="shared" si="2"/>
        <v>45</v>
      </c>
      <c r="R42" s="235">
        <f t="shared" si="1"/>
        <v>50</v>
      </c>
    </row>
    <row r="43" spans="1:18" ht="27" customHeight="1">
      <c r="A43" s="169" t="s">
        <v>477</v>
      </c>
      <c r="B43" s="179" t="s">
        <v>209</v>
      </c>
      <c r="C43" s="296"/>
      <c r="D43" s="525"/>
      <c r="E43" s="525"/>
      <c r="F43" s="525"/>
      <c r="G43" s="296">
        <v>0</v>
      </c>
      <c r="H43" s="296">
        <v>1</v>
      </c>
      <c r="I43" s="308">
        <v>48</v>
      </c>
      <c r="J43" s="308">
        <v>37</v>
      </c>
      <c r="K43" s="295"/>
      <c r="L43" s="525"/>
      <c r="M43" s="525"/>
      <c r="N43" s="525"/>
      <c r="O43" s="180"/>
      <c r="P43" s="180"/>
      <c r="Q43" s="234">
        <f t="shared" si="2"/>
        <v>48</v>
      </c>
      <c r="R43" s="235">
        <f t="shared" si="1"/>
        <v>38</v>
      </c>
    </row>
    <row r="44" spans="1:18" ht="27" customHeight="1">
      <c r="A44" s="169" t="s">
        <v>478</v>
      </c>
      <c r="B44" s="179" t="s">
        <v>719</v>
      </c>
      <c r="C44" s="296">
        <v>130</v>
      </c>
      <c r="D44" s="525">
        <v>93</v>
      </c>
      <c r="E44" s="525">
        <v>279</v>
      </c>
      <c r="F44" s="525">
        <v>152</v>
      </c>
      <c r="G44" s="296"/>
      <c r="H44" s="296"/>
      <c r="I44" s="308">
        <v>134</v>
      </c>
      <c r="J44" s="308">
        <v>0</v>
      </c>
      <c r="K44" s="295"/>
      <c r="L44" s="525"/>
      <c r="M44" s="525"/>
      <c r="N44" s="525"/>
      <c r="O44" s="180"/>
      <c r="P44" s="180"/>
      <c r="Q44" s="234">
        <f t="shared" si="2"/>
        <v>543</v>
      </c>
      <c r="R44" s="235">
        <f t="shared" si="1"/>
        <v>245</v>
      </c>
    </row>
    <row r="45" spans="1:18" ht="27" customHeight="1">
      <c r="A45" s="169" t="s">
        <v>479</v>
      </c>
      <c r="B45" s="179" t="s">
        <v>449</v>
      </c>
      <c r="C45" s="296">
        <v>0</v>
      </c>
      <c r="D45" s="525">
        <v>0</v>
      </c>
      <c r="E45" s="525">
        <v>0</v>
      </c>
      <c r="F45" s="525">
        <v>0</v>
      </c>
      <c r="G45" s="296">
        <v>0</v>
      </c>
      <c r="H45" s="296">
        <v>0</v>
      </c>
      <c r="I45" s="308">
        <v>0</v>
      </c>
      <c r="J45" s="308">
        <v>0</v>
      </c>
      <c r="K45" s="295"/>
      <c r="L45" s="525"/>
      <c r="M45" s="525">
        <v>0</v>
      </c>
      <c r="N45" s="525">
        <v>0</v>
      </c>
      <c r="O45" s="180">
        <v>0</v>
      </c>
      <c r="P45" s="180">
        <v>0</v>
      </c>
      <c r="Q45" s="234">
        <f t="shared" si="2"/>
        <v>0</v>
      </c>
      <c r="R45" s="235">
        <f t="shared" si="1"/>
        <v>0</v>
      </c>
    </row>
    <row r="46" spans="1:18" ht="47.25" customHeight="1">
      <c r="A46" s="169" t="s">
        <v>480</v>
      </c>
      <c r="B46" s="179" t="s">
        <v>679</v>
      </c>
      <c r="C46" s="296">
        <v>1412</v>
      </c>
      <c r="D46" s="525">
        <v>567</v>
      </c>
      <c r="E46" s="525">
        <v>0</v>
      </c>
      <c r="F46" s="525">
        <v>0</v>
      </c>
      <c r="G46" s="296">
        <v>0</v>
      </c>
      <c r="H46" s="296">
        <v>0</v>
      </c>
      <c r="I46" s="308">
        <v>0</v>
      </c>
      <c r="J46" s="308">
        <v>0</v>
      </c>
      <c r="K46" s="295"/>
      <c r="L46" s="525"/>
      <c r="M46" s="525">
        <v>0</v>
      </c>
      <c r="N46" s="525">
        <v>0</v>
      </c>
      <c r="O46" s="180">
        <v>0</v>
      </c>
      <c r="P46" s="180">
        <v>0</v>
      </c>
      <c r="Q46" s="234">
        <f t="shared" si="2"/>
        <v>1412</v>
      </c>
      <c r="R46" s="235">
        <f t="shared" si="1"/>
        <v>567</v>
      </c>
    </row>
    <row r="47" spans="1:18" ht="27" customHeight="1">
      <c r="A47" s="169" t="s">
        <v>481</v>
      </c>
      <c r="B47" s="179" t="s">
        <v>450</v>
      </c>
      <c r="C47" s="296">
        <v>0</v>
      </c>
      <c r="D47" s="525">
        <v>0</v>
      </c>
      <c r="E47" s="525">
        <v>0</v>
      </c>
      <c r="F47" s="525">
        <v>0</v>
      </c>
      <c r="G47" s="296">
        <v>0</v>
      </c>
      <c r="H47" s="296">
        <v>0</v>
      </c>
      <c r="I47" s="308">
        <v>0</v>
      </c>
      <c r="J47" s="308">
        <v>0</v>
      </c>
      <c r="K47" s="295"/>
      <c r="L47" s="525"/>
      <c r="M47" s="525">
        <v>0</v>
      </c>
      <c r="N47" s="525">
        <v>0</v>
      </c>
      <c r="O47" s="180">
        <v>0</v>
      </c>
      <c r="P47" s="180">
        <v>0</v>
      </c>
      <c r="Q47" s="234">
        <f t="shared" si="2"/>
        <v>0</v>
      </c>
      <c r="R47" s="235">
        <f t="shared" si="1"/>
        <v>0</v>
      </c>
    </row>
    <row r="48" spans="1:18" ht="51" customHeight="1">
      <c r="A48" s="169"/>
      <c r="B48" s="641" t="s">
        <v>680</v>
      </c>
      <c r="C48" s="296">
        <v>1412</v>
      </c>
      <c r="D48" s="525">
        <v>567</v>
      </c>
      <c r="E48" s="525"/>
      <c r="F48" s="525"/>
      <c r="G48" s="296"/>
      <c r="H48" s="296"/>
      <c r="I48" s="308"/>
      <c r="J48" s="308"/>
      <c r="K48" s="295"/>
      <c r="L48" s="525"/>
      <c r="M48" s="525"/>
      <c r="N48" s="525"/>
      <c r="O48" s="180"/>
      <c r="P48" s="180"/>
      <c r="Q48" s="234">
        <f t="shared" si="2"/>
        <v>1412</v>
      </c>
      <c r="R48" s="235">
        <f t="shared" si="1"/>
        <v>567</v>
      </c>
    </row>
    <row r="49" spans="1:18" ht="36" customHeight="1">
      <c r="A49" s="169" t="s">
        <v>482</v>
      </c>
      <c r="B49" s="179" t="s">
        <v>681</v>
      </c>
      <c r="C49" s="296">
        <v>103</v>
      </c>
      <c r="D49" s="296">
        <v>103</v>
      </c>
      <c r="E49" s="525">
        <v>0</v>
      </c>
      <c r="F49" s="525">
        <v>0</v>
      </c>
      <c r="G49" s="296">
        <v>0</v>
      </c>
      <c r="H49" s="296">
        <v>0</v>
      </c>
      <c r="I49" s="308">
        <v>0</v>
      </c>
      <c r="J49" s="308">
        <v>0</v>
      </c>
      <c r="K49" s="295"/>
      <c r="L49" s="525"/>
      <c r="M49" s="525">
        <v>0</v>
      </c>
      <c r="N49" s="525">
        <v>0</v>
      </c>
      <c r="O49" s="180">
        <v>0</v>
      </c>
      <c r="P49" s="180">
        <v>0</v>
      </c>
      <c r="Q49" s="234">
        <f t="shared" si="2"/>
        <v>103</v>
      </c>
      <c r="R49" s="235">
        <f t="shared" si="1"/>
        <v>103</v>
      </c>
    </row>
    <row r="50" spans="1:18" ht="38.25" customHeight="1">
      <c r="A50" s="169" t="s">
        <v>483</v>
      </c>
      <c r="B50" s="179" t="s">
        <v>451</v>
      </c>
      <c r="C50" s="296">
        <v>0</v>
      </c>
      <c r="D50" s="525">
        <v>0</v>
      </c>
      <c r="E50" s="525">
        <v>0</v>
      </c>
      <c r="F50" s="525">
        <v>0</v>
      </c>
      <c r="G50" s="296">
        <v>0</v>
      </c>
      <c r="H50" s="296">
        <v>0</v>
      </c>
      <c r="I50" s="308">
        <v>0</v>
      </c>
      <c r="J50" s="308">
        <v>0</v>
      </c>
      <c r="K50" s="295"/>
      <c r="L50" s="525"/>
      <c r="M50" s="525">
        <v>0</v>
      </c>
      <c r="N50" s="525">
        <v>0</v>
      </c>
      <c r="O50" s="180">
        <v>0</v>
      </c>
      <c r="P50" s="180">
        <v>0</v>
      </c>
      <c r="Q50" s="234">
        <f t="shared" si="2"/>
        <v>0</v>
      </c>
      <c r="R50" s="235">
        <f t="shared" si="1"/>
        <v>0</v>
      </c>
    </row>
    <row r="51" spans="1:18" ht="27" customHeight="1">
      <c r="A51" s="169" t="s">
        <v>484</v>
      </c>
      <c r="B51" s="175" t="s">
        <v>682</v>
      </c>
      <c r="C51" s="298">
        <v>41985</v>
      </c>
      <c r="D51" s="526">
        <v>27265</v>
      </c>
      <c r="E51" s="526">
        <v>5924</v>
      </c>
      <c r="F51" s="526">
        <v>6229</v>
      </c>
      <c r="G51" s="298">
        <v>45</v>
      </c>
      <c r="H51" s="298">
        <v>51</v>
      </c>
      <c r="I51" s="309">
        <v>224</v>
      </c>
      <c r="J51" s="309">
        <f>SUM(J41:J50)</f>
        <v>171</v>
      </c>
      <c r="K51" s="297"/>
      <c r="L51" s="526"/>
      <c r="M51" s="682">
        <f>SUM(M35:M50)</f>
        <v>49</v>
      </c>
      <c r="N51" s="682">
        <f>SUM(N35:N50)</f>
        <v>47</v>
      </c>
      <c r="O51" s="182">
        <v>0</v>
      </c>
      <c r="P51" s="182">
        <v>0</v>
      </c>
      <c r="Q51" s="183">
        <f t="shared" si="2"/>
        <v>48227</v>
      </c>
      <c r="R51" s="184">
        <f t="shared" si="1"/>
        <v>33763</v>
      </c>
    </row>
    <row r="52" spans="1:18" ht="27" customHeight="1">
      <c r="A52" s="169" t="s">
        <v>485</v>
      </c>
      <c r="B52" s="179" t="s">
        <v>452</v>
      </c>
      <c r="C52" s="296">
        <v>0</v>
      </c>
      <c r="D52" s="525">
        <v>0</v>
      </c>
      <c r="E52" s="525">
        <v>0</v>
      </c>
      <c r="F52" s="525">
        <v>0</v>
      </c>
      <c r="G52" s="296">
        <v>0</v>
      </c>
      <c r="H52" s="296">
        <v>0</v>
      </c>
      <c r="I52" s="308">
        <v>0</v>
      </c>
      <c r="J52" s="308">
        <v>0</v>
      </c>
      <c r="K52" s="295"/>
      <c r="L52" s="525"/>
      <c r="M52" s="525">
        <v>0</v>
      </c>
      <c r="N52" s="525">
        <v>0</v>
      </c>
      <c r="O52" s="180">
        <v>0</v>
      </c>
      <c r="P52" s="180">
        <v>0</v>
      </c>
      <c r="Q52" s="234">
        <f t="shared" si="2"/>
        <v>0</v>
      </c>
      <c r="R52" s="235">
        <f t="shared" si="1"/>
        <v>0</v>
      </c>
    </row>
    <row r="53" spans="1:18" ht="27" customHeight="1">
      <c r="A53" s="169" t="s">
        <v>486</v>
      </c>
      <c r="B53" s="179" t="s">
        <v>453</v>
      </c>
      <c r="C53" s="296">
        <v>0</v>
      </c>
      <c r="D53" s="525">
        <v>0</v>
      </c>
      <c r="E53" s="525">
        <v>0</v>
      </c>
      <c r="F53" s="525">
        <v>0</v>
      </c>
      <c r="G53" s="296">
        <v>0</v>
      </c>
      <c r="H53" s="296">
        <v>0</v>
      </c>
      <c r="I53" s="308">
        <v>0</v>
      </c>
      <c r="J53" s="308">
        <v>0</v>
      </c>
      <c r="K53" s="295"/>
      <c r="L53" s="525"/>
      <c r="M53" s="525">
        <v>0</v>
      </c>
      <c r="N53" s="525">
        <v>0</v>
      </c>
      <c r="O53" s="180">
        <v>0</v>
      </c>
      <c r="P53" s="180">
        <v>0</v>
      </c>
      <c r="Q53" s="234">
        <f t="shared" si="2"/>
        <v>0</v>
      </c>
      <c r="R53" s="235">
        <f t="shared" si="1"/>
        <v>0</v>
      </c>
    </row>
    <row r="54" spans="1:18" ht="41.25" customHeight="1">
      <c r="A54" s="169" t="s">
        <v>487</v>
      </c>
      <c r="B54" s="179" t="s">
        <v>454</v>
      </c>
      <c r="C54" s="296">
        <v>0</v>
      </c>
      <c r="D54" s="525">
        <v>0</v>
      </c>
      <c r="E54" s="525">
        <v>0</v>
      </c>
      <c r="F54" s="525">
        <v>0</v>
      </c>
      <c r="G54" s="296">
        <v>0</v>
      </c>
      <c r="H54" s="296">
        <v>0</v>
      </c>
      <c r="I54" s="308">
        <v>0</v>
      </c>
      <c r="J54" s="308">
        <v>0</v>
      </c>
      <c r="K54" s="295"/>
      <c r="L54" s="525"/>
      <c r="M54" s="525">
        <v>0</v>
      </c>
      <c r="N54" s="525">
        <v>0</v>
      </c>
      <c r="O54" s="180">
        <v>0</v>
      </c>
      <c r="P54" s="180">
        <v>0</v>
      </c>
      <c r="Q54" s="234">
        <f t="shared" si="2"/>
        <v>0</v>
      </c>
      <c r="R54" s="235">
        <f t="shared" si="1"/>
        <v>0</v>
      </c>
    </row>
    <row r="55" spans="1:18" ht="27" customHeight="1">
      <c r="A55" s="169" t="s">
        <v>488</v>
      </c>
      <c r="B55" s="179" t="s">
        <v>455</v>
      </c>
      <c r="C55" s="296">
        <v>0</v>
      </c>
      <c r="D55" s="525">
        <v>0</v>
      </c>
      <c r="E55" s="525">
        <v>0</v>
      </c>
      <c r="F55" s="525">
        <v>0</v>
      </c>
      <c r="G55" s="296">
        <v>0</v>
      </c>
      <c r="H55" s="296">
        <v>0</v>
      </c>
      <c r="I55" s="308">
        <v>0</v>
      </c>
      <c r="J55" s="308">
        <v>0</v>
      </c>
      <c r="K55" s="295"/>
      <c r="L55" s="525"/>
      <c r="M55" s="525">
        <v>0</v>
      </c>
      <c r="N55" s="525">
        <v>0</v>
      </c>
      <c r="O55" s="180">
        <v>0</v>
      </c>
      <c r="P55" s="180">
        <v>0</v>
      </c>
      <c r="Q55" s="234">
        <f t="shared" si="2"/>
        <v>0</v>
      </c>
      <c r="R55" s="235">
        <f t="shared" si="1"/>
        <v>0</v>
      </c>
    </row>
    <row r="56" spans="1:18" ht="27" customHeight="1">
      <c r="A56" s="169" t="s">
        <v>489</v>
      </c>
      <c r="B56" s="179" t="s">
        <v>683</v>
      </c>
      <c r="C56" s="296">
        <v>805</v>
      </c>
      <c r="D56" s="525">
        <v>725</v>
      </c>
      <c r="E56" s="525">
        <v>0</v>
      </c>
      <c r="F56" s="525">
        <v>0</v>
      </c>
      <c r="G56" s="296">
        <v>0</v>
      </c>
      <c r="H56" s="296">
        <v>0</v>
      </c>
      <c r="I56" s="308">
        <v>0</v>
      </c>
      <c r="J56" s="308">
        <v>870</v>
      </c>
      <c r="K56" s="295"/>
      <c r="L56" s="525"/>
      <c r="M56" s="525">
        <v>0</v>
      </c>
      <c r="N56" s="525">
        <v>0</v>
      </c>
      <c r="O56" s="180">
        <v>0</v>
      </c>
      <c r="P56" s="180">
        <v>0</v>
      </c>
      <c r="Q56" s="234">
        <f t="shared" si="2"/>
        <v>805</v>
      </c>
      <c r="R56" s="235">
        <f t="shared" si="1"/>
        <v>1595</v>
      </c>
    </row>
    <row r="57" spans="1:18" ht="27" customHeight="1">
      <c r="A57" s="169"/>
      <c r="B57" s="641" t="s">
        <v>716</v>
      </c>
      <c r="C57" s="296"/>
      <c r="D57" s="525"/>
      <c r="E57" s="525"/>
      <c r="F57" s="525"/>
      <c r="G57" s="296"/>
      <c r="H57" s="296"/>
      <c r="I57" s="308">
        <v>0</v>
      </c>
      <c r="J57" s="308">
        <v>567</v>
      </c>
      <c r="K57" s="295"/>
      <c r="L57" s="525"/>
      <c r="M57" s="525"/>
      <c r="N57" s="525"/>
      <c r="O57" s="180"/>
      <c r="P57" s="180"/>
      <c r="Q57" s="234">
        <f t="shared" si="2"/>
        <v>0</v>
      </c>
      <c r="R57" s="235">
        <f t="shared" si="1"/>
        <v>567</v>
      </c>
    </row>
    <row r="58" spans="1:18" ht="27" customHeight="1">
      <c r="A58" s="169" t="s">
        <v>490</v>
      </c>
      <c r="B58" s="179" t="s">
        <v>202</v>
      </c>
      <c r="C58" s="296"/>
      <c r="D58" s="525"/>
      <c r="E58" s="525"/>
      <c r="F58" s="525"/>
      <c r="G58" s="296"/>
      <c r="H58" s="296"/>
      <c r="I58" s="308">
        <v>0</v>
      </c>
      <c r="J58" s="308">
        <v>153</v>
      </c>
      <c r="K58" s="295"/>
      <c r="L58" s="525"/>
      <c r="M58" s="525"/>
      <c r="N58" s="525"/>
      <c r="O58" s="180">
        <v>0</v>
      </c>
      <c r="P58" s="180">
        <v>0</v>
      </c>
      <c r="Q58" s="234">
        <f t="shared" si="2"/>
        <v>0</v>
      </c>
      <c r="R58" s="235">
        <f t="shared" si="1"/>
        <v>153</v>
      </c>
    </row>
    <row r="59" spans="1:18" ht="27" customHeight="1">
      <c r="A59" s="169" t="s">
        <v>491</v>
      </c>
      <c r="B59" s="179" t="s">
        <v>207</v>
      </c>
      <c r="C59" s="296"/>
      <c r="D59" s="525"/>
      <c r="E59" s="525"/>
      <c r="F59" s="525"/>
      <c r="G59" s="296">
        <v>0</v>
      </c>
      <c r="H59" s="296">
        <v>0</v>
      </c>
      <c r="I59" s="308"/>
      <c r="J59" s="308"/>
      <c r="K59" s="295"/>
      <c r="L59" s="525"/>
      <c r="M59" s="525"/>
      <c r="N59" s="525"/>
      <c r="O59" s="180"/>
      <c r="P59" s="180"/>
      <c r="Q59" s="234">
        <f t="shared" si="2"/>
        <v>0</v>
      </c>
      <c r="R59" s="235">
        <f t="shared" si="1"/>
        <v>0</v>
      </c>
    </row>
    <row r="60" spans="1:18" ht="27" customHeight="1">
      <c r="A60" s="169"/>
      <c r="B60" s="641" t="s">
        <v>684</v>
      </c>
      <c r="C60" s="296">
        <v>805</v>
      </c>
      <c r="D60" s="525">
        <v>725</v>
      </c>
      <c r="E60" s="525"/>
      <c r="F60" s="525"/>
      <c r="G60" s="296"/>
      <c r="H60" s="296"/>
      <c r="I60" s="308"/>
      <c r="J60" s="308"/>
      <c r="K60" s="295"/>
      <c r="L60" s="525"/>
      <c r="M60" s="525"/>
      <c r="N60" s="525"/>
      <c r="O60" s="180"/>
      <c r="P60" s="180"/>
      <c r="Q60" s="234">
        <f t="shared" si="2"/>
        <v>805</v>
      </c>
      <c r="R60" s="235">
        <f t="shared" si="1"/>
        <v>725</v>
      </c>
    </row>
    <row r="61" spans="1:18" ht="27" customHeight="1">
      <c r="A61" s="169"/>
      <c r="B61" s="641" t="s">
        <v>717</v>
      </c>
      <c r="C61" s="296"/>
      <c r="D61" s="525"/>
      <c r="E61" s="525"/>
      <c r="F61" s="525"/>
      <c r="G61" s="296"/>
      <c r="H61" s="296"/>
      <c r="I61" s="308">
        <v>0</v>
      </c>
      <c r="J61" s="308">
        <v>150</v>
      </c>
      <c r="K61" s="295"/>
      <c r="L61" s="525"/>
      <c r="M61" s="525"/>
      <c r="N61" s="525"/>
      <c r="O61" s="180"/>
      <c r="P61" s="180"/>
      <c r="Q61" s="234">
        <f t="shared" si="2"/>
        <v>0</v>
      </c>
      <c r="R61" s="235">
        <f t="shared" si="1"/>
        <v>150</v>
      </c>
    </row>
    <row r="62" spans="1:18" ht="27" customHeight="1">
      <c r="A62" s="169" t="s">
        <v>492</v>
      </c>
      <c r="B62" s="179" t="s">
        <v>685</v>
      </c>
      <c r="C62" s="296">
        <v>901</v>
      </c>
      <c r="D62" s="525">
        <v>812</v>
      </c>
      <c r="E62" s="525">
        <v>0</v>
      </c>
      <c r="F62" s="525">
        <v>0</v>
      </c>
      <c r="G62" s="296">
        <v>0</v>
      </c>
      <c r="H62" s="296">
        <v>0</v>
      </c>
      <c r="I62" s="308">
        <v>0</v>
      </c>
      <c r="J62" s="308">
        <v>0</v>
      </c>
      <c r="K62" s="295"/>
      <c r="L62" s="525"/>
      <c r="M62" s="525">
        <v>0</v>
      </c>
      <c r="N62" s="525">
        <v>0</v>
      </c>
      <c r="O62" s="180">
        <v>0</v>
      </c>
      <c r="P62" s="180">
        <v>0</v>
      </c>
      <c r="Q62" s="234">
        <f t="shared" si="2"/>
        <v>901</v>
      </c>
      <c r="R62" s="235">
        <f t="shared" si="1"/>
        <v>812</v>
      </c>
    </row>
    <row r="63" spans="1:18" ht="27" customHeight="1">
      <c r="A63" s="169"/>
      <c r="B63" s="141" t="s">
        <v>686</v>
      </c>
      <c r="C63" s="296">
        <v>901</v>
      </c>
      <c r="D63" s="525">
        <v>812</v>
      </c>
      <c r="E63" s="525"/>
      <c r="F63" s="525"/>
      <c r="G63" s="296"/>
      <c r="H63" s="296"/>
      <c r="I63" s="308"/>
      <c r="J63" s="308"/>
      <c r="K63" s="295"/>
      <c r="L63" s="525"/>
      <c r="M63" s="525"/>
      <c r="N63" s="525"/>
      <c r="O63" s="180"/>
      <c r="P63" s="180"/>
      <c r="Q63" s="234">
        <f t="shared" si="2"/>
        <v>901</v>
      </c>
      <c r="R63" s="235">
        <f t="shared" si="1"/>
        <v>812</v>
      </c>
    </row>
    <row r="64" spans="1:18" ht="27" customHeight="1">
      <c r="A64" s="169"/>
      <c r="B64" s="141" t="s">
        <v>687</v>
      </c>
      <c r="C64" s="296">
        <v>0</v>
      </c>
      <c r="D64" s="525">
        <v>700</v>
      </c>
      <c r="E64" s="525"/>
      <c r="F64" s="525"/>
      <c r="G64" s="296"/>
      <c r="H64" s="296"/>
      <c r="I64" s="308"/>
      <c r="J64" s="308"/>
      <c r="K64" s="295"/>
      <c r="L64" s="525"/>
      <c r="M64" s="525"/>
      <c r="N64" s="525"/>
      <c r="O64" s="180"/>
      <c r="P64" s="180"/>
      <c r="Q64" s="234">
        <f t="shared" si="2"/>
        <v>0</v>
      </c>
      <c r="R64" s="235">
        <f t="shared" si="1"/>
        <v>700</v>
      </c>
    </row>
    <row r="65" spans="1:18" ht="27" customHeight="1">
      <c r="A65" s="169"/>
      <c r="B65" s="141" t="s">
        <v>688</v>
      </c>
      <c r="C65" s="296">
        <v>0</v>
      </c>
      <c r="D65" s="525">
        <v>700</v>
      </c>
      <c r="E65" s="525"/>
      <c r="F65" s="525"/>
      <c r="G65" s="296"/>
      <c r="H65" s="296"/>
      <c r="I65" s="308"/>
      <c r="J65" s="308"/>
      <c r="K65" s="295"/>
      <c r="L65" s="525"/>
      <c r="M65" s="525"/>
      <c r="N65" s="525"/>
      <c r="O65" s="180"/>
      <c r="P65" s="180"/>
      <c r="Q65" s="234">
        <f t="shared" si="2"/>
        <v>0</v>
      </c>
      <c r="R65" s="235">
        <f t="shared" si="1"/>
        <v>700</v>
      </c>
    </row>
    <row r="66" spans="1:18" ht="13.5" customHeight="1">
      <c r="A66" s="169"/>
      <c r="B66" s="637"/>
      <c r="C66" s="296"/>
      <c r="D66" s="525"/>
      <c r="E66" s="525"/>
      <c r="F66" s="525"/>
      <c r="G66" s="296"/>
      <c r="H66" s="296"/>
      <c r="I66" s="308"/>
      <c r="J66" s="308"/>
      <c r="K66" s="295"/>
      <c r="L66" s="525"/>
      <c r="M66" s="525"/>
      <c r="N66" s="525"/>
      <c r="O66" s="180"/>
      <c r="P66" s="180"/>
      <c r="Q66" s="234"/>
      <c r="R66" s="235"/>
    </row>
    <row r="67" spans="1:18" ht="56.25" customHeight="1">
      <c r="A67" s="164"/>
      <c r="B67" s="164"/>
      <c r="C67" s="671"/>
      <c r="D67" s="522"/>
      <c r="E67" s="522"/>
      <c r="F67" s="522"/>
      <c r="G67" s="671"/>
      <c r="H67" s="164"/>
      <c r="I67" s="1081" t="s">
        <v>870</v>
      </c>
      <c r="J67" s="1081"/>
      <c r="K67" s="1081"/>
      <c r="L67" s="1081"/>
      <c r="M67" s="1081"/>
      <c r="N67" s="1077"/>
      <c r="O67" s="1077"/>
      <c r="P67" s="1077"/>
      <c r="Q67" s="1077"/>
      <c r="R67" s="1077"/>
    </row>
    <row r="68" spans="1:18" ht="12.75" customHeight="1">
      <c r="A68" s="164"/>
      <c r="B68" s="164"/>
      <c r="C68" s="671"/>
      <c r="D68" s="522"/>
      <c r="E68" s="522"/>
      <c r="F68" s="522"/>
      <c r="G68" s="671"/>
      <c r="H68" s="164"/>
      <c r="I68" s="164"/>
      <c r="J68" s="522"/>
      <c r="K68" s="164"/>
      <c r="L68" s="522"/>
      <c r="M68" s="522"/>
      <c r="N68" s="678"/>
      <c r="O68" s="166"/>
      <c r="P68" s="166"/>
      <c r="Q68" s="166"/>
      <c r="R68" s="166"/>
    </row>
    <row r="69" spans="1:18" ht="12.75" customHeight="1">
      <c r="A69" s="1076" t="s">
        <v>654</v>
      </c>
      <c r="B69" s="1076"/>
      <c r="C69" s="1076"/>
      <c r="D69" s="1076"/>
      <c r="E69" s="1076"/>
      <c r="F69" s="1076"/>
      <c r="G69" s="1076"/>
      <c r="H69" s="1076"/>
      <c r="I69" s="1076"/>
      <c r="J69" s="1076"/>
      <c r="K69" s="1076"/>
      <c r="L69" s="1076"/>
      <c r="M69" s="1076"/>
      <c r="N69" s="1077"/>
      <c r="O69" s="1077"/>
      <c r="P69" s="1077"/>
      <c r="Q69" s="1077"/>
      <c r="R69" s="1077"/>
    </row>
    <row r="70" spans="1:18" ht="13.5" customHeight="1">
      <c r="A70" s="164"/>
      <c r="B70" s="164"/>
      <c r="C70" s="1074"/>
      <c r="D70" s="1075"/>
      <c r="E70" s="1074"/>
      <c r="F70" s="1075"/>
      <c r="G70" s="1078"/>
      <c r="H70" s="1079"/>
      <c r="I70" s="164"/>
      <c r="J70" s="522"/>
      <c r="K70" s="164"/>
      <c r="L70" s="522"/>
      <c r="M70" s="522"/>
      <c r="N70" s="522"/>
      <c r="O70" s="164"/>
      <c r="P70" s="164"/>
      <c r="Q70" s="1080" t="s">
        <v>862</v>
      </c>
      <c r="R70" s="1080"/>
    </row>
    <row r="71" spans="1:18" ht="42" customHeight="1">
      <c r="A71" s="167"/>
      <c r="B71" s="168"/>
      <c r="C71" s="1082" t="s">
        <v>359</v>
      </c>
      <c r="D71" s="1083"/>
      <c r="E71" s="1082" t="s">
        <v>424</v>
      </c>
      <c r="F71" s="1083"/>
      <c r="G71" s="1084" t="s">
        <v>366</v>
      </c>
      <c r="H71" s="1085"/>
      <c r="I71" s="1086" t="s">
        <v>381</v>
      </c>
      <c r="J71" s="1087"/>
      <c r="K71" s="1084" t="s">
        <v>568</v>
      </c>
      <c r="L71" s="1085"/>
      <c r="M71" s="1082" t="s">
        <v>250</v>
      </c>
      <c r="N71" s="1090"/>
      <c r="O71" s="1088" t="s">
        <v>425</v>
      </c>
      <c r="P71" s="1089"/>
      <c r="Q71" s="1091" t="s">
        <v>309</v>
      </c>
      <c r="R71" s="1092"/>
    </row>
    <row r="72" spans="1:18" ht="13.5" customHeight="1">
      <c r="A72" s="169"/>
      <c r="B72" s="170" t="s">
        <v>248</v>
      </c>
      <c r="C72" s="672" t="s">
        <v>474</v>
      </c>
      <c r="D72" s="523" t="s">
        <v>475</v>
      </c>
      <c r="E72" s="528" t="s">
        <v>474</v>
      </c>
      <c r="F72" s="529" t="s">
        <v>475</v>
      </c>
      <c r="G72" s="291" t="s">
        <v>474</v>
      </c>
      <c r="H72" s="292" t="s">
        <v>475</v>
      </c>
      <c r="I72" s="306" t="s">
        <v>474</v>
      </c>
      <c r="J72" s="529" t="s">
        <v>475</v>
      </c>
      <c r="K72" s="306" t="s">
        <v>474</v>
      </c>
      <c r="L72" s="677" t="s">
        <v>475</v>
      </c>
      <c r="M72" s="528" t="s">
        <v>474</v>
      </c>
      <c r="N72" s="679" t="s">
        <v>475</v>
      </c>
      <c r="O72" s="172" t="s">
        <v>474</v>
      </c>
      <c r="P72" s="173" t="s">
        <v>475</v>
      </c>
      <c r="Q72" s="174" t="s">
        <v>474</v>
      </c>
      <c r="R72" s="171" t="s">
        <v>475</v>
      </c>
    </row>
    <row r="73" spans="1:18" ht="42" customHeight="1">
      <c r="A73" s="169" t="s">
        <v>493</v>
      </c>
      <c r="B73" s="175" t="s">
        <v>689</v>
      </c>
      <c r="C73" s="298">
        <v>1706</v>
      </c>
      <c r="D73" s="526">
        <v>2237</v>
      </c>
      <c r="E73" s="526">
        <v>0</v>
      </c>
      <c r="F73" s="526">
        <v>0</v>
      </c>
      <c r="G73" s="298">
        <v>0</v>
      </c>
      <c r="H73" s="298">
        <v>0</v>
      </c>
      <c r="I73" s="310">
        <v>0</v>
      </c>
      <c r="J73" s="310">
        <v>870</v>
      </c>
      <c r="K73" s="297"/>
      <c r="L73" s="526"/>
      <c r="M73" s="526">
        <v>0</v>
      </c>
      <c r="N73" s="526">
        <v>0</v>
      </c>
      <c r="O73" s="182">
        <v>0</v>
      </c>
      <c r="P73" s="182">
        <v>0</v>
      </c>
      <c r="Q73" s="183">
        <f t="shared" si="2"/>
        <v>1706</v>
      </c>
      <c r="R73" s="184">
        <f t="shared" si="1"/>
        <v>3107</v>
      </c>
    </row>
    <row r="74" spans="1:18" ht="12.75" customHeight="1">
      <c r="A74" s="169" t="s">
        <v>494</v>
      </c>
      <c r="B74" s="230" t="s">
        <v>203</v>
      </c>
      <c r="C74" s="298"/>
      <c r="D74" s="526"/>
      <c r="E74" s="526">
        <v>625</v>
      </c>
      <c r="F74" s="526">
        <v>175</v>
      </c>
      <c r="G74" s="302">
        <v>329</v>
      </c>
      <c r="H74" s="302">
        <v>582</v>
      </c>
      <c r="I74" s="313">
        <v>83</v>
      </c>
      <c r="J74" s="313">
        <v>33</v>
      </c>
      <c r="K74" s="301"/>
      <c r="L74" s="642"/>
      <c r="M74" s="526"/>
      <c r="N74" s="526"/>
      <c r="O74" s="233">
        <v>19</v>
      </c>
      <c r="P74" s="233">
        <v>0</v>
      </c>
      <c r="Q74" s="234">
        <f t="shared" si="2"/>
        <v>1056</v>
      </c>
      <c r="R74" s="235">
        <f t="shared" si="1"/>
        <v>790</v>
      </c>
    </row>
    <row r="75" spans="1:18" ht="12.75" customHeight="1">
      <c r="A75" s="169"/>
      <c r="B75" s="641" t="s">
        <v>713</v>
      </c>
      <c r="C75" s="298"/>
      <c r="D75" s="526"/>
      <c r="E75" s="642">
        <v>0</v>
      </c>
      <c r="F75" s="642">
        <v>25</v>
      </c>
      <c r="G75" s="302"/>
      <c r="H75" s="302"/>
      <c r="I75" s="313"/>
      <c r="J75" s="313"/>
      <c r="K75" s="301"/>
      <c r="L75" s="642"/>
      <c r="M75" s="526"/>
      <c r="N75" s="526"/>
      <c r="O75" s="233"/>
      <c r="P75" s="233"/>
      <c r="Q75" s="234">
        <f t="shared" si="2"/>
        <v>0</v>
      </c>
      <c r="R75" s="235">
        <f t="shared" si="1"/>
        <v>25</v>
      </c>
    </row>
    <row r="76" spans="1:18" ht="12.75" customHeight="1">
      <c r="A76" s="169" t="s">
        <v>495</v>
      </c>
      <c r="B76" s="230" t="s">
        <v>204</v>
      </c>
      <c r="C76" s="298"/>
      <c r="D76" s="526"/>
      <c r="E76" s="642">
        <v>625</v>
      </c>
      <c r="F76" s="642">
        <v>150</v>
      </c>
      <c r="G76" s="302">
        <v>329</v>
      </c>
      <c r="H76" s="302">
        <v>582</v>
      </c>
      <c r="I76" s="313">
        <v>83</v>
      </c>
      <c r="J76" s="313">
        <v>33</v>
      </c>
      <c r="K76" s="301"/>
      <c r="L76" s="642"/>
      <c r="M76" s="526"/>
      <c r="N76" s="526"/>
      <c r="O76" s="233">
        <v>19</v>
      </c>
      <c r="P76" s="233">
        <v>0</v>
      </c>
      <c r="Q76" s="234">
        <f t="shared" si="2"/>
        <v>1056</v>
      </c>
      <c r="R76" s="235">
        <f t="shared" si="1"/>
        <v>765</v>
      </c>
    </row>
    <row r="77" spans="1:18" ht="12.75" customHeight="1">
      <c r="A77" s="169" t="s">
        <v>496</v>
      </c>
      <c r="B77" s="179" t="s">
        <v>456</v>
      </c>
      <c r="C77" s="296">
        <v>0</v>
      </c>
      <c r="D77" s="525">
        <v>0</v>
      </c>
      <c r="E77" s="525">
        <v>130</v>
      </c>
      <c r="F77" s="525">
        <v>130</v>
      </c>
      <c r="G77" s="296">
        <v>0</v>
      </c>
      <c r="H77" s="296">
        <v>0</v>
      </c>
      <c r="I77" s="308">
        <v>0</v>
      </c>
      <c r="J77" s="308">
        <v>0</v>
      </c>
      <c r="K77" s="295"/>
      <c r="L77" s="525"/>
      <c r="M77" s="525">
        <v>0</v>
      </c>
      <c r="N77" s="525">
        <v>0</v>
      </c>
      <c r="O77" s="180">
        <v>0</v>
      </c>
      <c r="P77" s="180">
        <v>0</v>
      </c>
      <c r="Q77" s="234">
        <f t="shared" si="2"/>
        <v>130</v>
      </c>
      <c r="R77" s="235">
        <f t="shared" si="1"/>
        <v>130</v>
      </c>
    </row>
    <row r="78" spans="1:18" ht="12.75" customHeight="1">
      <c r="A78" s="169"/>
      <c r="B78" s="641" t="s">
        <v>690</v>
      </c>
      <c r="C78" s="296">
        <v>200</v>
      </c>
      <c r="D78" s="525">
        <v>0</v>
      </c>
      <c r="E78" s="525"/>
      <c r="F78" s="525"/>
      <c r="G78" s="296"/>
      <c r="H78" s="296"/>
      <c r="I78" s="308"/>
      <c r="J78" s="308"/>
      <c r="K78" s="295"/>
      <c r="L78" s="525"/>
      <c r="M78" s="525"/>
      <c r="N78" s="525"/>
      <c r="O78" s="180">
        <v>0</v>
      </c>
      <c r="P78" s="180">
        <v>1464</v>
      </c>
      <c r="Q78" s="234">
        <f t="shared" si="2"/>
        <v>200</v>
      </c>
      <c r="R78" s="235">
        <f t="shared" si="1"/>
        <v>1464</v>
      </c>
    </row>
    <row r="79" spans="1:18" ht="12.75" customHeight="1">
      <c r="A79" s="169" t="s">
        <v>497</v>
      </c>
      <c r="B79" s="175" t="s">
        <v>691</v>
      </c>
      <c r="C79" s="298">
        <v>200</v>
      </c>
      <c r="D79" s="526">
        <v>0</v>
      </c>
      <c r="E79" s="526">
        <v>755</v>
      </c>
      <c r="F79" s="526">
        <v>305</v>
      </c>
      <c r="G79" s="298">
        <f>G74+G77</f>
        <v>329</v>
      </c>
      <c r="H79" s="298">
        <f>H74+H77</f>
        <v>582</v>
      </c>
      <c r="I79" s="310">
        <f>I74</f>
        <v>83</v>
      </c>
      <c r="J79" s="310">
        <f>J74</f>
        <v>33</v>
      </c>
      <c r="K79" s="297"/>
      <c r="L79" s="526"/>
      <c r="M79" s="526">
        <v>0</v>
      </c>
      <c r="N79" s="526">
        <v>0</v>
      </c>
      <c r="O79" s="182">
        <v>19</v>
      </c>
      <c r="P79" s="182">
        <v>1464</v>
      </c>
      <c r="Q79" s="183">
        <f t="shared" si="2"/>
        <v>1386</v>
      </c>
      <c r="R79" s="184">
        <f t="shared" si="1"/>
        <v>2384</v>
      </c>
    </row>
    <row r="80" spans="1:18" ht="12.75" customHeight="1">
      <c r="A80" s="169" t="s">
        <v>498</v>
      </c>
      <c r="B80" s="175" t="s">
        <v>692</v>
      </c>
      <c r="C80" s="298">
        <v>43890</v>
      </c>
      <c r="D80" s="526">
        <v>29502</v>
      </c>
      <c r="E80" s="526">
        <v>6679</v>
      </c>
      <c r="F80" s="526">
        <v>6534</v>
      </c>
      <c r="G80" s="298">
        <f>G51+G73+G79</f>
        <v>374</v>
      </c>
      <c r="H80" s="298">
        <f>H51+H73+H79</f>
        <v>633</v>
      </c>
      <c r="I80" s="309">
        <f>I51+I73+I79</f>
        <v>307</v>
      </c>
      <c r="J80" s="309">
        <f>J51+J73+J79</f>
        <v>1074</v>
      </c>
      <c r="K80" s="297"/>
      <c r="L80" s="526"/>
      <c r="M80" s="682">
        <f>M51+M73+M79</f>
        <v>49</v>
      </c>
      <c r="N80" s="682">
        <f>N51+N73+N79</f>
        <v>47</v>
      </c>
      <c r="O80" s="181">
        <f>O51+O73+O79</f>
        <v>19</v>
      </c>
      <c r="P80" s="181">
        <f>P51+P73+P79</f>
        <v>1464</v>
      </c>
      <c r="Q80" s="183">
        <f t="shared" si="2"/>
        <v>51318</v>
      </c>
      <c r="R80" s="184">
        <f>SUM(D80,F80,H80,J80,L80,N80,P80)</f>
        <v>39254</v>
      </c>
    </row>
    <row r="81" spans="1:18" ht="12.75" customHeight="1">
      <c r="A81" s="169" t="s">
        <v>499</v>
      </c>
      <c r="B81" s="230" t="s">
        <v>693</v>
      </c>
      <c r="C81" s="302">
        <v>23</v>
      </c>
      <c r="D81" s="642">
        <v>20</v>
      </c>
      <c r="E81" s="526">
        <v>520</v>
      </c>
      <c r="F81" s="526">
        <v>580</v>
      </c>
      <c r="G81" s="302">
        <v>455</v>
      </c>
      <c r="H81" s="302">
        <v>314</v>
      </c>
      <c r="I81" s="313">
        <v>319</v>
      </c>
      <c r="J81" s="313">
        <v>371</v>
      </c>
      <c r="K81" s="301">
        <v>0</v>
      </c>
      <c r="L81" s="642">
        <v>98</v>
      </c>
      <c r="M81" s="521"/>
      <c r="N81" s="521"/>
      <c r="O81" s="236"/>
      <c r="P81" s="236"/>
      <c r="Q81" s="234">
        <f t="shared" si="2"/>
        <v>1317</v>
      </c>
      <c r="R81" s="235">
        <f t="shared" si="1"/>
        <v>1383</v>
      </c>
    </row>
    <row r="82" spans="1:18" ht="36" customHeight="1">
      <c r="A82" s="169" t="s">
        <v>500</v>
      </c>
      <c r="B82" s="175" t="s">
        <v>694</v>
      </c>
      <c r="C82" s="298">
        <v>23</v>
      </c>
      <c r="D82" s="526">
        <v>20</v>
      </c>
      <c r="E82" s="526">
        <v>520</v>
      </c>
      <c r="F82" s="526">
        <v>580</v>
      </c>
      <c r="G82" s="298">
        <f>G81</f>
        <v>455</v>
      </c>
      <c r="H82" s="298">
        <f>H81</f>
        <v>314</v>
      </c>
      <c r="I82" s="309">
        <f>I81</f>
        <v>319</v>
      </c>
      <c r="J82" s="309">
        <f>J81</f>
        <v>371</v>
      </c>
      <c r="K82" s="297">
        <v>0</v>
      </c>
      <c r="L82" s="526">
        <v>98</v>
      </c>
      <c r="M82" s="526">
        <v>0</v>
      </c>
      <c r="N82" s="526">
        <v>0</v>
      </c>
      <c r="O82" s="182">
        <v>0</v>
      </c>
      <c r="P82" s="182">
        <v>0</v>
      </c>
      <c r="Q82" s="183">
        <f t="shared" si="2"/>
        <v>1317</v>
      </c>
      <c r="R82" s="184">
        <f t="shared" si="1"/>
        <v>1383</v>
      </c>
    </row>
    <row r="83" spans="1:18" ht="36" customHeight="1">
      <c r="A83" s="169"/>
      <c r="B83" s="643" t="s">
        <v>695</v>
      </c>
      <c r="C83" s="298">
        <v>23</v>
      </c>
      <c r="D83" s="526">
        <v>20</v>
      </c>
      <c r="E83" s="526">
        <v>520</v>
      </c>
      <c r="F83" s="526">
        <v>580</v>
      </c>
      <c r="G83" s="298">
        <v>455</v>
      </c>
      <c r="H83" s="298">
        <v>314</v>
      </c>
      <c r="I83" s="521">
        <v>319</v>
      </c>
      <c r="J83" s="521">
        <v>371</v>
      </c>
      <c r="K83" s="297">
        <v>0</v>
      </c>
      <c r="L83" s="526">
        <v>98</v>
      </c>
      <c r="M83" s="526"/>
      <c r="N83" s="526"/>
      <c r="O83" s="182">
        <v>0</v>
      </c>
      <c r="P83" s="182">
        <v>0</v>
      </c>
      <c r="Q83" s="183">
        <f t="shared" si="2"/>
        <v>1317</v>
      </c>
      <c r="R83" s="184">
        <f t="shared" si="1"/>
        <v>1383</v>
      </c>
    </row>
    <row r="84" spans="1:18" ht="12.75" customHeight="1">
      <c r="A84" s="169" t="s">
        <v>501</v>
      </c>
      <c r="B84" s="179" t="s">
        <v>457</v>
      </c>
      <c r="C84" s="296">
        <v>319</v>
      </c>
      <c r="D84" s="525">
        <v>146</v>
      </c>
      <c r="E84" s="525">
        <v>53</v>
      </c>
      <c r="F84" s="525">
        <v>75</v>
      </c>
      <c r="G84" s="296">
        <v>179</v>
      </c>
      <c r="H84" s="296">
        <v>61</v>
      </c>
      <c r="I84" s="308">
        <v>29</v>
      </c>
      <c r="J84" s="308">
        <v>32</v>
      </c>
      <c r="K84" s="295"/>
      <c r="L84" s="525"/>
      <c r="M84" s="525">
        <v>0</v>
      </c>
      <c r="N84" s="525">
        <v>0</v>
      </c>
      <c r="O84" s="180">
        <v>0</v>
      </c>
      <c r="P84" s="180">
        <v>0</v>
      </c>
      <c r="Q84" s="234">
        <f t="shared" si="2"/>
        <v>580</v>
      </c>
      <c r="R84" s="235">
        <f t="shared" si="1"/>
        <v>314</v>
      </c>
    </row>
    <row r="85" spans="1:18" ht="12.75" customHeight="1">
      <c r="A85" s="169" t="s">
        <v>502</v>
      </c>
      <c r="B85" s="175" t="s">
        <v>696</v>
      </c>
      <c r="C85" s="298">
        <v>319</v>
      </c>
      <c r="D85" s="526">
        <v>146</v>
      </c>
      <c r="E85" s="526">
        <v>53</v>
      </c>
      <c r="F85" s="526">
        <v>75</v>
      </c>
      <c r="G85" s="298">
        <f>G84</f>
        <v>179</v>
      </c>
      <c r="H85" s="298">
        <f>H84</f>
        <v>61</v>
      </c>
      <c r="I85" s="309">
        <f>I84</f>
        <v>29</v>
      </c>
      <c r="J85" s="309">
        <f>J84</f>
        <v>32</v>
      </c>
      <c r="K85" s="297"/>
      <c r="L85" s="526"/>
      <c r="M85" s="526">
        <v>0</v>
      </c>
      <c r="N85" s="526">
        <v>0</v>
      </c>
      <c r="O85" s="182">
        <v>0</v>
      </c>
      <c r="P85" s="182">
        <v>0</v>
      </c>
      <c r="Q85" s="183">
        <f t="shared" si="2"/>
        <v>580</v>
      </c>
      <c r="R85" s="184">
        <f t="shared" si="1"/>
        <v>314</v>
      </c>
    </row>
    <row r="86" spans="1:18" ht="12.75" customHeight="1">
      <c r="A86" s="169" t="s">
        <v>503</v>
      </c>
      <c r="B86" s="175" t="s">
        <v>697</v>
      </c>
      <c r="C86" s="298">
        <v>3414286</v>
      </c>
      <c r="D86" s="526">
        <v>4249047</v>
      </c>
      <c r="E86" s="526">
        <v>13490</v>
      </c>
      <c r="F86" s="526">
        <v>14922</v>
      </c>
      <c r="G86" s="298">
        <f>G22+G25+G34+G80+G82+G85</f>
        <v>6865</v>
      </c>
      <c r="H86" s="298">
        <f>H22+H25+H34+H80+H82+H85</f>
        <v>4400</v>
      </c>
      <c r="I86" s="309">
        <f>I22+I25+I34+I80+I82+I85</f>
        <v>20995</v>
      </c>
      <c r="J86" s="309">
        <f>J22+J25+J34+J80+J82+J85</f>
        <v>19273</v>
      </c>
      <c r="K86" s="298">
        <f>K22+K25+K34+K80+K83+K85</f>
        <v>0</v>
      </c>
      <c r="L86" s="526">
        <f>L22+L25+L34+L80+L83+L85</f>
        <v>1759</v>
      </c>
      <c r="M86" s="682">
        <f>M22+M25+M34+M80+M82+M85</f>
        <v>294</v>
      </c>
      <c r="N86" s="682">
        <f>N22+N25+N34+N80+N82+N85</f>
        <v>277</v>
      </c>
      <c r="O86" s="309">
        <f>O22+O25+O34+O80</f>
        <v>4973040</v>
      </c>
      <c r="P86" s="181">
        <f>P22+P25+P34+P80</f>
        <v>4958044</v>
      </c>
      <c r="Q86" s="183">
        <f t="shared" si="2"/>
        <v>8428970</v>
      </c>
      <c r="R86" s="184">
        <f aca="true" t="shared" si="6" ref="R86:R121">SUM(D86,F86,H86,J86,L86,N86,P86)</f>
        <v>9247722</v>
      </c>
    </row>
    <row r="87" spans="1:18" ht="12.75" customHeight="1">
      <c r="A87" s="169" t="s">
        <v>504</v>
      </c>
      <c r="B87" s="175" t="s">
        <v>458</v>
      </c>
      <c r="C87" s="304"/>
      <c r="D87" s="524"/>
      <c r="E87" s="524"/>
      <c r="F87" s="524"/>
      <c r="G87" s="304"/>
      <c r="H87" s="304"/>
      <c r="I87" s="314"/>
      <c r="J87" s="314"/>
      <c r="K87" s="303"/>
      <c r="L87" s="524"/>
      <c r="M87" s="524"/>
      <c r="N87" s="524"/>
      <c r="O87" s="185"/>
      <c r="P87" s="185"/>
      <c r="Q87" s="234">
        <f t="shared" si="2"/>
        <v>0</v>
      </c>
      <c r="R87" s="235">
        <f t="shared" si="6"/>
        <v>0</v>
      </c>
    </row>
    <row r="88" spans="1:18" ht="12.75" customHeight="1">
      <c r="A88" s="169" t="s">
        <v>505</v>
      </c>
      <c r="B88" s="179" t="s">
        <v>459</v>
      </c>
      <c r="C88" s="296">
        <v>3685623</v>
      </c>
      <c r="D88" s="525">
        <v>3685623</v>
      </c>
      <c r="E88" s="525">
        <v>6489</v>
      </c>
      <c r="F88" s="525">
        <v>6489</v>
      </c>
      <c r="G88" s="296">
        <v>700</v>
      </c>
      <c r="H88" s="296">
        <v>700</v>
      </c>
      <c r="I88" s="308">
        <v>2988</v>
      </c>
      <c r="J88" s="308">
        <v>2988</v>
      </c>
      <c r="K88" s="295"/>
      <c r="L88" s="525"/>
      <c r="M88" s="525">
        <v>0</v>
      </c>
      <c r="N88" s="525">
        <v>0</v>
      </c>
      <c r="O88" s="180">
        <v>2399855</v>
      </c>
      <c r="P88" s="180">
        <v>2399855</v>
      </c>
      <c r="Q88" s="234">
        <f t="shared" si="2"/>
        <v>6095655</v>
      </c>
      <c r="R88" s="235">
        <f t="shared" si="6"/>
        <v>6095655</v>
      </c>
    </row>
    <row r="89" spans="1:18" ht="12.75" customHeight="1">
      <c r="A89" s="169"/>
      <c r="B89" s="520" t="s">
        <v>643</v>
      </c>
      <c r="C89" s="296">
        <v>14601</v>
      </c>
      <c r="D89" s="525">
        <v>14601</v>
      </c>
      <c r="E89" s="525"/>
      <c r="F89" s="525"/>
      <c r="G89" s="296"/>
      <c r="H89" s="296"/>
      <c r="I89" s="308"/>
      <c r="J89" s="308"/>
      <c r="K89" s="295"/>
      <c r="L89" s="525"/>
      <c r="M89" s="525"/>
      <c r="N89" s="525"/>
      <c r="O89" s="180"/>
      <c r="P89" s="180"/>
      <c r="Q89" s="234">
        <f aca="true" t="shared" si="7" ref="Q89:Q121">SUM(C89,E89,G89,I89,K89,M89,O89)</f>
        <v>14601</v>
      </c>
      <c r="R89" s="235">
        <f t="shared" si="6"/>
        <v>14601</v>
      </c>
    </row>
    <row r="90" spans="1:18" ht="12.75" customHeight="1">
      <c r="A90" s="169"/>
      <c r="B90" s="641" t="s">
        <v>714</v>
      </c>
      <c r="C90" s="296">
        <v>169151</v>
      </c>
      <c r="D90" s="525">
        <v>169151</v>
      </c>
      <c r="E90" s="525">
        <v>1414</v>
      </c>
      <c r="F90" s="525">
        <v>1414</v>
      </c>
      <c r="G90" s="296">
        <v>1592</v>
      </c>
      <c r="H90" s="296">
        <v>1592</v>
      </c>
      <c r="I90" s="308">
        <v>8235</v>
      </c>
      <c r="J90" s="308">
        <v>8235</v>
      </c>
      <c r="K90" s="295"/>
      <c r="L90" s="525"/>
      <c r="M90" s="525">
        <v>3959</v>
      </c>
      <c r="N90" s="525">
        <v>3959</v>
      </c>
      <c r="O90" s="180">
        <v>-22073</v>
      </c>
      <c r="P90" s="180">
        <v>-22073</v>
      </c>
      <c r="Q90" s="234">
        <f t="shared" si="7"/>
        <v>162278</v>
      </c>
      <c r="R90" s="235">
        <f t="shared" si="6"/>
        <v>162278</v>
      </c>
    </row>
    <row r="91" spans="1:18" ht="12.75" customHeight="1">
      <c r="A91" s="169" t="s">
        <v>506</v>
      </c>
      <c r="B91" s="228" t="s">
        <v>698</v>
      </c>
      <c r="C91" s="300">
        <v>169151</v>
      </c>
      <c r="D91" s="527">
        <v>169151</v>
      </c>
      <c r="E91" s="527">
        <v>1414</v>
      </c>
      <c r="F91" s="527">
        <v>1414</v>
      </c>
      <c r="G91" s="300">
        <v>1592</v>
      </c>
      <c r="H91" s="300">
        <v>1592</v>
      </c>
      <c r="I91" s="312">
        <v>8235</v>
      </c>
      <c r="J91" s="312">
        <v>8235</v>
      </c>
      <c r="K91" s="295"/>
      <c r="L91" s="525"/>
      <c r="M91" s="527">
        <v>3959</v>
      </c>
      <c r="N91" s="527">
        <v>3959</v>
      </c>
      <c r="O91" s="232">
        <f>O90</f>
        <v>-22073</v>
      </c>
      <c r="P91" s="232">
        <f>P90</f>
        <v>-22073</v>
      </c>
      <c r="Q91" s="234">
        <f t="shared" si="7"/>
        <v>162278</v>
      </c>
      <c r="R91" s="235">
        <f t="shared" si="6"/>
        <v>162278</v>
      </c>
    </row>
    <row r="92" spans="1:18" ht="12.75" customHeight="1">
      <c r="A92" s="169" t="s">
        <v>507</v>
      </c>
      <c r="B92" s="179" t="s">
        <v>460</v>
      </c>
      <c r="C92" s="296">
        <v>-1408498</v>
      </c>
      <c r="D92" s="525">
        <v>-1461047</v>
      </c>
      <c r="E92" s="525">
        <v>7624</v>
      </c>
      <c r="F92" s="525">
        <v>-5492</v>
      </c>
      <c r="G92" s="296">
        <v>3881</v>
      </c>
      <c r="H92" s="296">
        <v>-4548</v>
      </c>
      <c r="I92" s="308">
        <v>-2597</v>
      </c>
      <c r="J92" s="308">
        <v>2408</v>
      </c>
      <c r="K92" s="295">
        <v>0</v>
      </c>
      <c r="L92" s="525">
        <v>-2921</v>
      </c>
      <c r="M92" s="525">
        <v>-3571</v>
      </c>
      <c r="N92" s="525">
        <v>-3665</v>
      </c>
      <c r="O92" s="180">
        <v>2308776</v>
      </c>
      <c r="P92" s="180">
        <v>2589075</v>
      </c>
      <c r="Q92" s="234">
        <f t="shared" si="7"/>
        <v>905615</v>
      </c>
      <c r="R92" s="235">
        <f t="shared" si="6"/>
        <v>1113810</v>
      </c>
    </row>
    <row r="93" spans="1:18" ht="12.75" customHeight="1">
      <c r="A93" s="169" t="s">
        <v>508</v>
      </c>
      <c r="B93" s="179" t="s">
        <v>461</v>
      </c>
      <c r="C93" s="296">
        <v>406015</v>
      </c>
      <c r="D93" s="525">
        <v>406015</v>
      </c>
      <c r="E93" s="525"/>
      <c r="F93" s="525"/>
      <c r="G93" s="296">
        <v>0</v>
      </c>
      <c r="H93" s="296">
        <v>0</v>
      </c>
      <c r="I93" s="308">
        <v>0</v>
      </c>
      <c r="J93" s="308">
        <v>0</v>
      </c>
      <c r="K93" s="295">
        <v>0</v>
      </c>
      <c r="L93" s="525">
        <v>0</v>
      </c>
      <c r="M93" s="525">
        <v>0</v>
      </c>
      <c r="N93" s="525">
        <v>0</v>
      </c>
      <c r="O93" s="180">
        <v>0</v>
      </c>
      <c r="P93" s="180">
        <v>0</v>
      </c>
      <c r="Q93" s="234">
        <f t="shared" si="7"/>
        <v>406015</v>
      </c>
      <c r="R93" s="235">
        <f t="shared" si="6"/>
        <v>406015</v>
      </c>
    </row>
    <row r="94" spans="1:18" ht="12.75" customHeight="1">
      <c r="A94" s="169" t="s">
        <v>509</v>
      </c>
      <c r="B94" s="179" t="s">
        <v>462</v>
      </c>
      <c r="C94" s="296">
        <v>-40552</v>
      </c>
      <c r="D94" s="525">
        <v>843765</v>
      </c>
      <c r="E94" s="525">
        <v>-13116</v>
      </c>
      <c r="F94" s="525">
        <v>-136</v>
      </c>
      <c r="G94" s="296">
        <v>-7745</v>
      </c>
      <c r="H94" s="296">
        <v>-3037</v>
      </c>
      <c r="I94" s="308">
        <v>3986</v>
      </c>
      <c r="J94" s="308">
        <v>-2311</v>
      </c>
      <c r="K94" s="295">
        <v>0</v>
      </c>
      <c r="L94" s="525">
        <v>-7474</v>
      </c>
      <c r="M94" s="525">
        <v>-94</v>
      </c>
      <c r="N94" s="525">
        <v>-17</v>
      </c>
      <c r="O94" s="180">
        <v>276882</v>
      </c>
      <c r="P94" s="180">
        <v>-11294</v>
      </c>
      <c r="Q94" s="234">
        <f t="shared" si="7"/>
        <v>219361</v>
      </c>
      <c r="R94" s="235">
        <f t="shared" si="6"/>
        <v>819496</v>
      </c>
    </row>
    <row r="95" spans="1:18" ht="12.75" customHeight="1">
      <c r="A95" s="169" t="s">
        <v>510</v>
      </c>
      <c r="B95" s="175" t="s">
        <v>711</v>
      </c>
      <c r="C95" s="298">
        <v>2826340</v>
      </c>
      <c r="D95" s="526">
        <v>3658108</v>
      </c>
      <c r="E95" s="526">
        <v>2412</v>
      </c>
      <c r="F95" s="526">
        <v>2275</v>
      </c>
      <c r="G95" s="298">
        <f>G88+G91+G92+G94</f>
        <v>-1572</v>
      </c>
      <c r="H95" s="298">
        <f>H88+H91+H92+H94</f>
        <v>-5293</v>
      </c>
      <c r="I95" s="309">
        <f>I88+I89+I91+I92+I94</f>
        <v>12612</v>
      </c>
      <c r="J95" s="309">
        <f>J88+J89+J91+J92+J94</f>
        <v>11320</v>
      </c>
      <c r="K95" s="298">
        <f>K93+K94</f>
        <v>0</v>
      </c>
      <c r="L95" s="526">
        <f>L92+L93+L94</f>
        <v>-10395</v>
      </c>
      <c r="M95" s="682">
        <f>M88+M89+M91+M92+M93+M94</f>
        <v>294</v>
      </c>
      <c r="N95" s="682">
        <f>N88+N89+N91+N92+N93+N94</f>
        <v>277</v>
      </c>
      <c r="O95" s="181">
        <f>O88+O89+O91+O92+O93+O94</f>
        <v>4963440</v>
      </c>
      <c r="P95" s="181">
        <f>P88+P89+P91+P92+P93+P94</f>
        <v>4955563</v>
      </c>
      <c r="Q95" s="183">
        <f t="shared" si="7"/>
        <v>7803526</v>
      </c>
      <c r="R95" s="184">
        <f t="shared" si="6"/>
        <v>8611855</v>
      </c>
    </row>
    <row r="96" spans="1:18" ht="27.75" customHeight="1">
      <c r="A96" s="169" t="s">
        <v>511</v>
      </c>
      <c r="B96" s="179" t="s">
        <v>463</v>
      </c>
      <c r="C96" s="296">
        <v>417</v>
      </c>
      <c r="D96" s="525">
        <v>45</v>
      </c>
      <c r="E96" s="525">
        <v>161</v>
      </c>
      <c r="F96" s="525">
        <v>302</v>
      </c>
      <c r="G96" s="296">
        <v>435</v>
      </c>
      <c r="H96" s="296">
        <v>468</v>
      </c>
      <c r="I96" s="308">
        <v>745</v>
      </c>
      <c r="J96" s="308">
        <v>276</v>
      </c>
      <c r="K96" s="295">
        <v>0</v>
      </c>
      <c r="L96" s="525">
        <v>59</v>
      </c>
      <c r="M96" s="525">
        <v>0</v>
      </c>
      <c r="N96" s="525">
        <v>0</v>
      </c>
      <c r="O96" s="180">
        <v>0</v>
      </c>
      <c r="P96" s="180">
        <v>0</v>
      </c>
      <c r="Q96" s="234">
        <f t="shared" si="7"/>
        <v>1758</v>
      </c>
      <c r="R96" s="235">
        <f t="shared" si="6"/>
        <v>1150</v>
      </c>
    </row>
    <row r="97" spans="1:18" ht="26.25" customHeight="1">
      <c r="A97" s="169" t="s">
        <v>512</v>
      </c>
      <c r="B97" s="179" t="s">
        <v>464</v>
      </c>
      <c r="C97" s="296">
        <v>0</v>
      </c>
      <c r="D97" s="525">
        <v>0</v>
      </c>
      <c r="E97" s="525">
        <v>0</v>
      </c>
      <c r="F97" s="525">
        <v>0</v>
      </c>
      <c r="G97" s="296">
        <v>0</v>
      </c>
      <c r="H97" s="296">
        <v>0</v>
      </c>
      <c r="I97" s="308">
        <v>0</v>
      </c>
      <c r="J97" s="308">
        <v>0</v>
      </c>
      <c r="K97" s="295"/>
      <c r="L97" s="525"/>
      <c r="M97" s="525">
        <v>0</v>
      </c>
      <c r="N97" s="525">
        <v>0</v>
      </c>
      <c r="O97" s="180">
        <v>0</v>
      </c>
      <c r="P97" s="180">
        <v>0</v>
      </c>
      <c r="Q97" s="234">
        <f t="shared" si="7"/>
        <v>0</v>
      </c>
      <c r="R97" s="235">
        <f t="shared" si="6"/>
        <v>0</v>
      </c>
    </row>
    <row r="98" spans="1:18" ht="24.75" customHeight="1">
      <c r="A98" s="169" t="s">
        <v>513</v>
      </c>
      <c r="B98" s="179" t="s">
        <v>465</v>
      </c>
      <c r="C98" s="296">
        <v>0</v>
      </c>
      <c r="D98" s="525">
        <v>0</v>
      </c>
      <c r="E98" s="525">
        <v>0</v>
      </c>
      <c r="F98" s="525">
        <v>0</v>
      </c>
      <c r="G98" s="296">
        <v>0</v>
      </c>
      <c r="H98" s="296">
        <v>0</v>
      </c>
      <c r="I98" s="308">
        <v>0</v>
      </c>
      <c r="J98" s="308">
        <v>0</v>
      </c>
      <c r="K98" s="295"/>
      <c r="L98" s="525"/>
      <c r="M98" s="525">
        <v>0</v>
      </c>
      <c r="N98" s="525">
        <v>0</v>
      </c>
      <c r="O98" s="180">
        <v>114</v>
      </c>
      <c r="P98" s="180">
        <v>114</v>
      </c>
      <c r="Q98" s="234">
        <f t="shared" si="7"/>
        <v>114</v>
      </c>
      <c r="R98" s="235">
        <f t="shared" si="6"/>
        <v>114</v>
      </c>
    </row>
    <row r="99" spans="1:18" ht="36.75" customHeight="1">
      <c r="A99" s="169" t="s">
        <v>514</v>
      </c>
      <c r="B99" s="179" t="s">
        <v>720</v>
      </c>
      <c r="C99" s="296">
        <v>0</v>
      </c>
      <c r="D99" s="525">
        <v>0</v>
      </c>
      <c r="E99" s="525">
        <v>0</v>
      </c>
      <c r="F99" s="525">
        <v>0</v>
      </c>
      <c r="G99" s="296">
        <v>0</v>
      </c>
      <c r="H99" s="296">
        <v>0</v>
      </c>
      <c r="I99" s="308">
        <v>0</v>
      </c>
      <c r="J99" s="308">
        <v>0</v>
      </c>
      <c r="K99" s="295"/>
      <c r="L99" s="525"/>
      <c r="M99" s="525">
        <v>0</v>
      </c>
      <c r="N99" s="525">
        <v>0</v>
      </c>
      <c r="O99" s="180">
        <v>5672</v>
      </c>
      <c r="P99" s="180">
        <v>0</v>
      </c>
      <c r="Q99" s="234">
        <f t="shared" si="7"/>
        <v>5672</v>
      </c>
      <c r="R99" s="235">
        <f t="shared" si="6"/>
        <v>0</v>
      </c>
    </row>
    <row r="100" spans="1:18" ht="12.75" customHeight="1">
      <c r="A100" s="169" t="s">
        <v>515</v>
      </c>
      <c r="B100" s="179" t="s">
        <v>466</v>
      </c>
      <c r="C100" s="296">
        <v>0</v>
      </c>
      <c r="D100" s="525">
        <v>0</v>
      </c>
      <c r="E100" s="525">
        <v>0</v>
      </c>
      <c r="F100" s="525">
        <v>0</v>
      </c>
      <c r="G100" s="296">
        <v>0</v>
      </c>
      <c r="H100" s="296">
        <v>0</v>
      </c>
      <c r="I100" s="308">
        <v>0</v>
      </c>
      <c r="J100" s="308">
        <v>0</v>
      </c>
      <c r="K100" s="295"/>
      <c r="L100" s="525"/>
      <c r="M100" s="525">
        <v>0</v>
      </c>
      <c r="N100" s="525">
        <v>0</v>
      </c>
      <c r="O100" s="180">
        <v>5672</v>
      </c>
      <c r="P100" s="180">
        <v>0</v>
      </c>
      <c r="Q100" s="234">
        <f t="shared" si="7"/>
        <v>5672</v>
      </c>
      <c r="R100" s="235">
        <f t="shared" si="6"/>
        <v>0</v>
      </c>
    </row>
    <row r="101" spans="1:18" ht="27" customHeight="1">
      <c r="A101" s="169" t="s">
        <v>516</v>
      </c>
      <c r="B101" s="175" t="s">
        <v>699</v>
      </c>
      <c r="C101" s="298">
        <v>417</v>
      </c>
      <c r="D101" s="526">
        <v>45</v>
      </c>
      <c r="E101" s="526">
        <v>161</v>
      </c>
      <c r="F101" s="526">
        <v>302</v>
      </c>
      <c r="G101" s="298">
        <f>SUM(G96:G100)</f>
        <v>435</v>
      </c>
      <c r="H101" s="298">
        <f>SUM(H96:H100)</f>
        <v>468</v>
      </c>
      <c r="I101" s="309">
        <f>SUM(I96:I100)</f>
        <v>745</v>
      </c>
      <c r="J101" s="309">
        <f>SUM(J96:J100)</f>
        <v>276</v>
      </c>
      <c r="K101" s="297">
        <v>0</v>
      </c>
      <c r="L101" s="526">
        <v>59</v>
      </c>
      <c r="M101" s="526">
        <v>0</v>
      </c>
      <c r="N101" s="526">
        <v>0</v>
      </c>
      <c r="O101" s="181">
        <f>SUM(O96:O99)</f>
        <v>5786</v>
      </c>
      <c r="P101" s="181">
        <f>SUM(P96:P99)</f>
        <v>114</v>
      </c>
      <c r="Q101" s="183">
        <f t="shared" si="7"/>
        <v>7544</v>
      </c>
      <c r="R101" s="184">
        <f t="shared" si="6"/>
        <v>1264</v>
      </c>
    </row>
    <row r="102" spans="1:18" ht="26.25" customHeight="1">
      <c r="A102" s="169" t="s">
        <v>517</v>
      </c>
      <c r="B102" s="179" t="s">
        <v>467</v>
      </c>
      <c r="C102" s="296">
        <v>55</v>
      </c>
      <c r="D102" s="525">
        <v>241</v>
      </c>
      <c r="E102" s="525">
        <v>667</v>
      </c>
      <c r="F102" s="525">
        <v>536</v>
      </c>
      <c r="G102" s="296">
        <v>224</v>
      </c>
      <c r="H102" s="296">
        <v>188</v>
      </c>
      <c r="I102" s="308">
        <v>383</v>
      </c>
      <c r="J102" s="308">
        <v>507</v>
      </c>
      <c r="K102" s="295">
        <v>0</v>
      </c>
      <c r="L102" s="525">
        <v>923</v>
      </c>
      <c r="M102" s="525">
        <v>0</v>
      </c>
      <c r="N102" s="525">
        <v>0</v>
      </c>
      <c r="O102" s="180">
        <v>0</v>
      </c>
      <c r="P102" s="180">
        <v>0</v>
      </c>
      <c r="Q102" s="234">
        <f t="shared" si="7"/>
        <v>1329</v>
      </c>
      <c r="R102" s="235">
        <f t="shared" si="6"/>
        <v>2395</v>
      </c>
    </row>
    <row r="103" spans="1:18" ht="26.25" customHeight="1">
      <c r="A103" s="169"/>
      <c r="B103" s="641" t="s">
        <v>712</v>
      </c>
      <c r="C103" s="296">
        <v>0</v>
      </c>
      <c r="D103" s="525">
        <v>120</v>
      </c>
      <c r="E103" s="525"/>
      <c r="F103" s="525"/>
      <c r="G103" s="296"/>
      <c r="H103" s="296"/>
      <c r="I103" s="308"/>
      <c r="J103" s="308"/>
      <c r="K103" s="295"/>
      <c r="L103" s="525"/>
      <c r="M103" s="525"/>
      <c r="N103" s="525"/>
      <c r="O103" s="180"/>
      <c r="P103" s="180"/>
      <c r="Q103" s="234">
        <f t="shared" si="7"/>
        <v>0</v>
      </c>
      <c r="R103" s="235">
        <f t="shared" si="6"/>
        <v>120</v>
      </c>
    </row>
    <row r="104" spans="1:18" ht="35.25" customHeight="1">
      <c r="A104" s="169" t="s">
        <v>518</v>
      </c>
      <c r="B104" s="179" t="s">
        <v>700</v>
      </c>
      <c r="C104" s="296">
        <v>10000</v>
      </c>
      <c r="D104" s="525">
        <v>5000</v>
      </c>
      <c r="E104" s="525">
        <v>0</v>
      </c>
      <c r="F104" s="525">
        <v>0</v>
      </c>
      <c r="G104" s="296">
        <v>0</v>
      </c>
      <c r="H104" s="296">
        <v>0</v>
      </c>
      <c r="I104" s="308">
        <v>0</v>
      </c>
      <c r="J104" s="308">
        <v>0</v>
      </c>
      <c r="K104" s="295"/>
      <c r="L104" s="525"/>
      <c r="M104" s="525">
        <v>0</v>
      </c>
      <c r="N104" s="525">
        <v>0</v>
      </c>
      <c r="O104" s="180">
        <v>0</v>
      </c>
      <c r="P104" s="180">
        <v>0</v>
      </c>
      <c r="Q104" s="234">
        <f t="shared" si="7"/>
        <v>10000</v>
      </c>
      <c r="R104" s="235">
        <f t="shared" si="6"/>
        <v>5000</v>
      </c>
    </row>
    <row r="105" spans="1:18" ht="26.25" customHeight="1">
      <c r="A105" s="169" t="s">
        <v>519</v>
      </c>
      <c r="B105" s="179" t="s">
        <v>468</v>
      </c>
      <c r="C105" s="296">
        <v>0</v>
      </c>
      <c r="D105" s="525">
        <v>0</v>
      </c>
      <c r="E105" s="525">
        <v>0</v>
      </c>
      <c r="F105" s="525">
        <v>0</v>
      </c>
      <c r="G105" s="296">
        <v>0</v>
      </c>
      <c r="H105" s="296">
        <v>0</v>
      </c>
      <c r="I105" s="308">
        <v>0</v>
      </c>
      <c r="J105" s="308">
        <v>0</v>
      </c>
      <c r="K105" s="295"/>
      <c r="L105" s="525"/>
      <c r="M105" s="525">
        <v>0</v>
      </c>
      <c r="N105" s="525">
        <v>0</v>
      </c>
      <c r="O105" s="180">
        <v>0</v>
      </c>
      <c r="P105" s="180">
        <v>0</v>
      </c>
      <c r="Q105" s="234">
        <f t="shared" si="7"/>
        <v>0</v>
      </c>
      <c r="R105" s="235">
        <f t="shared" si="6"/>
        <v>0</v>
      </c>
    </row>
    <row r="106" spans="1:18" ht="38.25" customHeight="1">
      <c r="A106" s="169" t="s">
        <v>520</v>
      </c>
      <c r="B106" s="179" t="s">
        <v>701</v>
      </c>
      <c r="C106" s="296">
        <v>556480</v>
      </c>
      <c r="D106" s="525">
        <v>556480</v>
      </c>
      <c r="E106" s="525">
        <v>0</v>
      </c>
      <c r="F106" s="525">
        <v>0</v>
      </c>
      <c r="G106" s="296">
        <v>0</v>
      </c>
      <c r="H106" s="296">
        <v>0</v>
      </c>
      <c r="I106" s="308">
        <v>0</v>
      </c>
      <c r="J106" s="308">
        <v>0</v>
      </c>
      <c r="K106" s="295"/>
      <c r="L106" s="525"/>
      <c r="M106" s="525">
        <v>0</v>
      </c>
      <c r="N106" s="525">
        <v>0</v>
      </c>
      <c r="O106" s="180">
        <v>0</v>
      </c>
      <c r="P106" s="180">
        <v>0</v>
      </c>
      <c r="Q106" s="234">
        <f t="shared" si="7"/>
        <v>556480</v>
      </c>
      <c r="R106" s="235">
        <f t="shared" si="6"/>
        <v>556480</v>
      </c>
    </row>
    <row r="107" spans="1:18" ht="63" customHeight="1">
      <c r="A107" s="169" t="s">
        <v>521</v>
      </c>
      <c r="B107" s="179" t="s">
        <v>702</v>
      </c>
      <c r="C107" s="296">
        <v>14047</v>
      </c>
      <c r="D107" s="525">
        <v>19376</v>
      </c>
      <c r="E107" s="525">
        <v>0</v>
      </c>
      <c r="F107" s="525">
        <v>0</v>
      </c>
      <c r="G107" s="296">
        <v>0</v>
      </c>
      <c r="H107" s="296">
        <v>0</v>
      </c>
      <c r="I107" s="308">
        <v>0</v>
      </c>
      <c r="J107" s="308">
        <v>0</v>
      </c>
      <c r="K107" s="295"/>
      <c r="L107" s="525"/>
      <c r="M107" s="525">
        <v>0</v>
      </c>
      <c r="N107" s="525">
        <v>0</v>
      </c>
      <c r="O107" s="180">
        <v>0</v>
      </c>
      <c r="P107" s="180">
        <v>0</v>
      </c>
      <c r="Q107" s="234">
        <f t="shared" si="7"/>
        <v>14047</v>
      </c>
      <c r="R107" s="235">
        <f t="shared" si="6"/>
        <v>19376</v>
      </c>
    </row>
    <row r="108" spans="1:18" ht="26.25" customHeight="1">
      <c r="A108" s="169" t="s">
        <v>633</v>
      </c>
      <c r="B108" s="179" t="s">
        <v>469</v>
      </c>
      <c r="C108" s="296">
        <v>0</v>
      </c>
      <c r="D108" s="525">
        <v>0</v>
      </c>
      <c r="E108" s="525">
        <v>0</v>
      </c>
      <c r="F108" s="525">
        <v>0</v>
      </c>
      <c r="G108" s="296">
        <v>0</v>
      </c>
      <c r="H108" s="296">
        <v>0</v>
      </c>
      <c r="I108" s="308">
        <v>0</v>
      </c>
      <c r="J108" s="308">
        <v>0</v>
      </c>
      <c r="K108" s="295"/>
      <c r="L108" s="525"/>
      <c r="M108" s="525">
        <v>0</v>
      </c>
      <c r="N108" s="525">
        <v>0</v>
      </c>
      <c r="O108" s="180">
        <v>0</v>
      </c>
      <c r="P108" s="180">
        <v>0</v>
      </c>
      <c r="Q108" s="234">
        <f t="shared" si="7"/>
        <v>0</v>
      </c>
      <c r="R108" s="235">
        <f t="shared" si="6"/>
        <v>0</v>
      </c>
    </row>
    <row r="109" spans="1:18" ht="26.25" customHeight="1">
      <c r="A109" s="169"/>
      <c r="B109" s="641" t="s">
        <v>703</v>
      </c>
      <c r="C109" s="296">
        <v>0</v>
      </c>
      <c r="D109" s="525">
        <v>19376</v>
      </c>
      <c r="E109" s="525"/>
      <c r="F109" s="525"/>
      <c r="G109" s="296"/>
      <c r="H109" s="296"/>
      <c r="I109" s="308"/>
      <c r="J109" s="308"/>
      <c r="K109" s="295"/>
      <c r="L109" s="525"/>
      <c r="M109" s="525"/>
      <c r="N109" s="525"/>
      <c r="O109" s="180"/>
      <c r="P109" s="180"/>
      <c r="Q109" s="234">
        <f t="shared" si="7"/>
        <v>0</v>
      </c>
      <c r="R109" s="235">
        <f t="shared" si="6"/>
        <v>19376</v>
      </c>
    </row>
    <row r="110" spans="1:18" ht="26.25" customHeight="1">
      <c r="A110" s="169" t="s">
        <v>0</v>
      </c>
      <c r="B110" s="179" t="s">
        <v>470</v>
      </c>
      <c r="C110" s="296">
        <v>0</v>
      </c>
      <c r="D110" s="525">
        <v>0</v>
      </c>
      <c r="E110" s="525">
        <v>0</v>
      </c>
      <c r="F110" s="525">
        <v>0</v>
      </c>
      <c r="G110" s="296">
        <v>0</v>
      </c>
      <c r="H110" s="296">
        <v>0</v>
      </c>
      <c r="I110" s="308">
        <v>0</v>
      </c>
      <c r="J110" s="308">
        <v>0</v>
      </c>
      <c r="K110" s="295"/>
      <c r="L110" s="525"/>
      <c r="M110" s="525">
        <v>0</v>
      </c>
      <c r="N110" s="525">
        <v>0</v>
      </c>
      <c r="O110" s="180">
        <v>0</v>
      </c>
      <c r="P110" s="180">
        <v>0</v>
      </c>
      <c r="Q110" s="234">
        <f t="shared" si="7"/>
        <v>0</v>
      </c>
      <c r="R110" s="184">
        <f t="shared" si="6"/>
        <v>0</v>
      </c>
    </row>
    <row r="111" spans="1:18" ht="12.75" customHeight="1">
      <c r="A111" s="169" t="s">
        <v>1</v>
      </c>
      <c r="B111" s="175" t="s">
        <v>704</v>
      </c>
      <c r="C111" s="298">
        <v>580582</v>
      </c>
      <c r="D111" s="526">
        <v>581217</v>
      </c>
      <c r="E111" s="526">
        <v>667</v>
      </c>
      <c r="F111" s="526">
        <v>536</v>
      </c>
      <c r="G111" s="298">
        <f>G102</f>
        <v>224</v>
      </c>
      <c r="H111" s="298">
        <f>H102</f>
        <v>188</v>
      </c>
      <c r="I111" s="309">
        <f>SUM(I102:I110)</f>
        <v>383</v>
      </c>
      <c r="J111" s="309">
        <f>SUM(J102:J110)</f>
        <v>507</v>
      </c>
      <c r="K111" s="297">
        <v>0</v>
      </c>
      <c r="L111" s="526">
        <v>923</v>
      </c>
      <c r="M111" s="526">
        <v>0</v>
      </c>
      <c r="N111" s="526">
        <v>0</v>
      </c>
      <c r="O111" s="182">
        <v>0</v>
      </c>
      <c r="P111" s="182">
        <v>0</v>
      </c>
      <c r="Q111" s="183">
        <f t="shared" si="7"/>
        <v>581856</v>
      </c>
      <c r="R111" s="184">
        <f t="shared" si="6"/>
        <v>583371</v>
      </c>
    </row>
    <row r="112" spans="1:18" ht="12.75" customHeight="1">
      <c r="A112" s="169"/>
      <c r="B112" s="228" t="s">
        <v>644</v>
      </c>
      <c r="C112" s="298">
        <v>29</v>
      </c>
      <c r="D112" s="526">
        <v>0</v>
      </c>
      <c r="E112" s="526"/>
      <c r="F112" s="526"/>
      <c r="G112" s="298"/>
      <c r="H112" s="298"/>
      <c r="I112" s="521">
        <v>0</v>
      </c>
      <c r="J112" s="521">
        <v>9</v>
      </c>
      <c r="K112" s="297"/>
      <c r="L112" s="526"/>
      <c r="M112" s="526"/>
      <c r="N112" s="526"/>
      <c r="O112" s="182"/>
      <c r="P112" s="182"/>
      <c r="Q112" s="234">
        <f t="shared" si="7"/>
        <v>29</v>
      </c>
      <c r="R112" s="235">
        <f t="shared" si="6"/>
        <v>9</v>
      </c>
    </row>
    <row r="113" spans="1:18" ht="27" customHeight="1">
      <c r="A113" s="169" t="s">
        <v>2</v>
      </c>
      <c r="B113" s="179" t="s">
        <v>471</v>
      </c>
      <c r="C113" s="296">
        <v>1300</v>
      </c>
      <c r="D113" s="525">
        <v>1765</v>
      </c>
      <c r="E113" s="525">
        <v>0</v>
      </c>
      <c r="F113" s="525">
        <v>0</v>
      </c>
      <c r="G113" s="296">
        <v>0</v>
      </c>
      <c r="H113" s="296">
        <v>0</v>
      </c>
      <c r="I113" s="308">
        <v>0</v>
      </c>
      <c r="J113" s="308">
        <v>0</v>
      </c>
      <c r="K113" s="295"/>
      <c r="L113" s="525"/>
      <c r="M113" s="525">
        <v>0</v>
      </c>
      <c r="N113" s="525">
        <v>0</v>
      </c>
      <c r="O113" s="180">
        <v>0</v>
      </c>
      <c r="P113" s="180">
        <v>0</v>
      </c>
      <c r="Q113" s="234">
        <f t="shared" si="7"/>
        <v>1300</v>
      </c>
      <c r="R113" s="235">
        <f t="shared" si="6"/>
        <v>1765</v>
      </c>
    </row>
    <row r="114" spans="1:18" ht="27.75" customHeight="1">
      <c r="A114" s="169" t="s">
        <v>3</v>
      </c>
      <c r="B114" s="179" t="s">
        <v>205</v>
      </c>
      <c r="C114" s="296">
        <v>2530</v>
      </c>
      <c r="D114" s="525">
        <v>2060</v>
      </c>
      <c r="E114" s="525">
        <v>0</v>
      </c>
      <c r="F114" s="525">
        <v>170</v>
      </c>
      <c r="G114" s="296"/>
      <c r="H114" s="296"/>
      <c r="I114" s="308">
        <v>9</v>
      </c>
      <c r="J114" s="308">
        <v>0</v>
      </c>
      <c r="K114" s="295"/>
      <c r="L114" s="525"/>
      <c r="M114" s="525"/>
      <c r="N114" s="525"/>
      <c r="O114" s="180">
        <v>3814</v>
      </c>
      <c r="P114" s="180">
        <v>2367</v>
      </c>
      <c r="Q114" s="234">
        <f t="shared" si="7"/>
        <v>6353</v>
      </c>
      <c r="R114" s="235">
        <f t="shared" si="6"/>
        <v>4597</v>
      </c>
    </row>
    <row r="115" spans="1:18" ht="43.5" customHeight="1">
      <c r="A115" s="169" t="s">
        <v>4</v>
      </c>
      <c r="B115" s="228" t="s">
        <v>705</v>
      </c>
      <c r="C115" s="300">
        <v>3859</v>
      </c>
      <c r="D115" s="527">
        <v>3825</v>
      </c>
      <c r="E115" s="527">
        <v>0</v>
      </c>
      <c r="F115" s="527">
        <v>170</v>
      </c>
      <c r="G115" s="300">
        <v>0</v>
      </c>
      <c r="H115" s="300">
        <v>0</v>
      </c>
      <c r="I115" s="311">
        <f>I114</f>
        <v>9</v>
      </c>
      <c r="J115" s="311">
        <f>J112+J113+J114</f>
        <v>9</v>
      </c>
      <c r="K115" s="299">
        <v>0</v>
      </c>
      <c r="L115" s="527">
        <v>0</v>
      </c>
      <c r="M115" s="527">
        <v>0</v>
      </c>
      <c r="N115" s="527">
        <v>0</v>
      </c>
      <c r="O115" s="232">
        <v>3814</v>
      </c>
      <c r="P115" s="232">
        <v>2367</v>
      </c>
      <c r="Q115" s="183">
        <f t="shared" si="7"/>
        <v>7682</v>
      </c>
      <c r="R115" s="184">
        <f t="shared" si="6"/>
        <v>6371</v>
      </c>
    </row>
    <row r="116" spans="1:18" ht="12.75" customHeight="1">
      <c r="A116" s="169" t="s">
        <v>5</v>
      </c>
      <c r="B116" s="175" t="s">
        <v>472</v>
      </c>
      <c r="C116" s="298">
        <v>584858</v>
      </c>
      <c r="D116" s="526">
        <v>585087</v>
      </c>
      <c r="E116" s="526">
        <v>828</v>
      </c>
      <c r="F116" s="526">
        <v>1008</v>
      </c>
      <c r="G116" s="298">
        <f>G101+G111+G115</f>
        <v>659</v>
      </c>
      <c r="H116" s="298">
        <f>H101+H111+H115</f>
        <v>656</v>
      </c>
      <c r="I116" s="309">
        <f>I101+I111+I115</f>
        <v>1137</v>
      </c>
      <c r="J116" s="309">
        <f>J101+J111+J115</f>
        <v>792</v>
      </c>
      <c r="K116" s="299">
        <v>0</v>
      </c>
      <c r="L116" s="526">
        <v>982</v>
      </c>
      <c r="M116" s="526">
        <v>0</v>
      </c>
      <c r="N116" s="526">
        <v>0</v>
      </c>
      <c r="O116" s="181">
        <f>O101+O111+O115</f>
        <v>9600</v>
      </c>
      <c r="P116" s="181">
        <f>P101+P111+P115</f>
        <v>2481</v>
      </c>
      <c r="Q116" s="183">
        <f t="shared" si="7"/>
        <v>597082</v>
      </c>
      <c r="R116" s="184">
        <f t="shared" si="6"/>
        <v>591006</v>
      </c>
    </row>
    <row r="117" spans="1:18" ht="12.75" customHeight="1">
      <c r="A117" s="169" t="s">
        <v>6</v>
      </c>
      <c r="B117" s="175" t="s">
        <v>473</v>
      </c>
      <c r="C117" s="298"/>
      <c r="D117" s="526"/>
      <c r="E117" s="526">
        <v>0</v>
      </c>
      <c r="F117" s="526">
        <v>0</v>
      </c>
      <c r="G117" s="298">
        <v>0</v>
      </c>
      <c r="H117" s="298">
        <v>0</v>
      </c>
      <c r="I117" s="309">
        <v>0</v>
      </c>
      <c r="J117" s="309">
        <v>0</v>
      </c>
      <c r="K117" s="297"/>
      <c r="L117" s="526"/>
      <c r="M117" s="526">
        <v>0</v>
      </c>
      <c r="N117" s="526">
        <v>0</v>
      </c>
      <c r="O117" s="182">
        <v>0</v>
      </c>
      <c r="P117" s="182">
        <v>0</v>
      </c>
      <c r="Q117" s="183">
        <f t="shared" si="7"/>
        <v>0</v>
      </c>
      <c r="R117" s="184">
        <f t="shared" si="6"/>
        <v>0</v>
      </c>
    </row>
    <row r="118" spans="1:18" ht="12.75" customHeight="1">
      <c r="A118" s="169" t="s">
        <v>7</v>
      </c>
      <c r="B118" s="175" t="s">
        <v>706</v>
      </c>
      <c r="C118" s="298">
        <v>0</v>
      </c>
      <c r="D118" s="526">
        <v>0</v>
      </c>
      <c r="E118" s="526">
        <v>0</v>
      </c>
      <c r="F118" s="526">
        <v>0</v>
      </c>
      <c r="G118" s="298">
        <v>0</v>
      </c>
      <c r="H118" s="298">
        <v>0</v>
      </c>
      <c r="I118" s="310">
        <v>0</v>
      </c>
      <c r="J118" s="310">
        <v>0</v>
      </c>
      <c r="K118" s="297"/>
      <c r="L118" s="526"/>
      <c r="M118" s="526">
        <v>0</v>
      </c>
      <c r="N118" s="526">
        <v>0</v>
      </c>
      <c r="O118" s="182">
        <v>0</v>
      </c>
      <c r="P118" s="182">
        <v>0</v>
      </c>
      <c r="Q118" s="183">
        <f t="shared" si="7"/>
        <v>0</v>
      </c>
      <c r="R118" s="184">
        <f t="shared" si="6"/>
        <v>0</v>
      </c>
    </row>
    <row r="119" spans="1:18" ht="12.75" customHeight="1">
      <c r="A119" s="169" t="s">
        <v>9</v>
      </c>
      <c r="B119" s="179" t="s">
        <v>707</v>
      </c>
      <c r="C119" s="296">
        <v>3089</v>
      </c>
      <c r="D119" s="525">
        <v>5852</v>
      </c>
      <c r="E119" s="525">
        <v>10250</v>
      </c>
      <c r="F119" s="525">
        <v>11638</v>
      </c>
      <c r="G119" s="296">
        <v>7778</v>
      </c>
      <c r="H119" s="296">
        <v>9037</v>
      </c>
      <c r="I119" s="308">
        <v>7246</v>
      </c>
      <c r="J119" s="308">
        <v>7161</v>
      </c>
      <c r="K119" s="295">
        <v>0</v>
      </c>
      <c r="L119" s="525">
        <v>11172</v>
      </c>
      <c r="M119" s="525">
        <v>0</v>
      </c>
      <c r="N119" s="525">
        <v>0</v>
      </c>
      <c r="O119" s="180">
        <v>0</v>
      </c>
      <c r="P119" s="180">
        <v>0</v>
      </c>
      <c r="Q119" s="234">
        <f t="shared" si="7"/>
        <v>28363</v>
      </c>
      <c r="R119" s="235">
        <f t="shared" si="6"/>
        <v>44860</v>
      </c>
    </row>
    <row r="120" spans="1:18" ht="12.75" customHeight="1">
      <c r="A120" s="169" t="s">
        <v>10</v>
      </c>
      <c r="B120" s="175" t="s">
        <v>708</v>
      </c>
      <c r="C120" s="298">
        <v>3089</v>
      </c>
      <c r="D120" s="526">
        <v>5852</v>
      </c>
      <c r="E120" s="526">
        <v>10250</v>
      </c>
      <c r="F120" s="526">
        <v>11638</v>
      </c>
      <c r="G120" s="298">
        <f>G119</f>
        <v>7778</v>
      </c>
      <c r="H120" s="298">
        <f>H119</f>
        <v>9037</v>
      </c>
      <c r="I120" s="309">
        <f>I119</f>
        <v>7246</v>
      </c>
      <c r="J120" s="309">
        <f>J119</f>
        <v>7161</v>
      </c>
      <c r="K120" s="297">
        <v>0</v>
      </c>
      <c r="L120" s="526">
        <v>11172</v>
      </c>
      <c r="M120" s="526">
        <v>0</v>
      </c>
      <c r="N120" s="526">
        <v>0</v>
      </c>
      <c r="O120" s="182">
        <v>0</v>
      </c>
      <c r="P120" s="182">
        <v>0</v>
      </c>
      <c r="Q120" s="183">
        <f t="shared" si="7"/>
        <v>28363</v>
      </c>
      <c r="R120" s="184">
        <f t="shared" si="6"/>
        <v>44860</v>
      </c>
    </row>
    <row r="121" spans="1:18" ht="12.75" customHeight="1">
      <c r="A121" s="169" t="s">
        <v>11</v>
      </c>
      <c r="B121" s="175" t="s">
        <v>709</v>
      </c>
      <c r="C121" s="298">
        <v>3414286</v>
      </c>
      <c r="D121" s="526">
        <v>4249047</v>
      </c>
      <c r="E121" s="526">
        <v>13490</v>
      </c>
      <c r="F121" s="526">
        <v>14922</v>
      </c>
      <c r="G121" s="298">
        <f>G95+G116+G117+G118+G120</f>
        <v>6865</v>
      </c>
      <c r="H121" s="298">
        <f>H95+H116+H117+H118+H120</f>
        <v>4400</v>
      </c>
      <c r="I121" s="309">
        <f>I95+I116+I117+I118+I120</f>
        <v>20995</v>
      </c>
      <c r="J121" s="309">
        <f>J95+J116+J117+J118+J120</f>
        <v>19273</v>
      </c>
      <c r="K121" s="297">
        <v>0</v>
      </c>
      <c r="L121" s="526">
        <f>L95+L116+L120</f>
        <v>1759</v>
      </c>
      <c r="M121" s="682">
        <f>M95+M116+M117+M118</f>
        <v>294</v>
      </c>
      <c r="N121" s="682">
        <f>N95+N116+N117+N118</f>
        <v>277</v>
      </c>
      <c r="O121" s="181">
        <f>O95+O116+O117+O118</f>
        <v>4973040</v>
      </c>
      <c r="P121" s="181">
        <f>P95+P116+P117+P118</f>
        <v>4958044</v>
      </c>
      <c r="Q121" s="183">
        <f t="shared" si="7"/>
        <v>8428970</v>
      </c>
      <c r="R121" s="184">
        <f t="shared" si="6"/>
        <v>9247722</v>
      </c>
    </row>
  </sheetData>
  <sheetProtection selectLockedCells="1" selectUnlockedCells="1"/>
  <mergeCells count="28">
    <mergeCell ref="O71:P71"/>
    <mergeCell ref="Q71:R71"/>
    <mergeCell ref="C71:D71"/>
    <mergeCell ref="E71:F71"/>
    <mergeCell ref="G71:H71"/>
    <mergeCell ref="I71:J71"/>
    <mergeCell ref="K71:L71"/>
    <mergeCell ref="M71:N71"/>
    <mergeCell ref="I2:R2"/>
    <mergeCell ref="A4:R4"/>
    <mergeCell ref="O6:P6"/>
    <mergeCell ref="M6:N6"/>
    <mergeCell ref="C6:D6"/>
    <mergeCell ref="K6:L6"/>
    <mergeCell ref="E5:F5"/>
    <mergeCell ref="G5:H5"/>
    <mergeCell ref="Q6:R6"/>
    <mergeCell ref="Q5:R5"/>
    <mergeCell ref="C5:D5"/>
    <mergeCell ref="A69:R69"/>
    <mergeCell ref="C70:D70"/>
    <mergeCell ref="E70:F70"/>
    <mergeCell ref="G70:H70"/>
    <mergeCell ref="Q70:R70"/>
    <mergeCell ref="I67:R67"/>
    <mergeCell ref="E6:F6"/>
    <mergeCell ref="G6:H6"/>
    <mergeCell ref="I6:J6"/>
  </mergeCells>
  <printOptions/>
  <pageMargins left="0.1968503937007874" right="0.1968503937007874" top="0.1968503937007874" bottom="0.1968503937007874" header="0" footer="0"/>
  <pageSetup horizontalDpi="600" verticalDpi="600" orientation="portrait" paperSize="8" scale="76" r:id="rId1"/>
  <rowBreaks count="1" manualBreakCount="1">
    <brk id="66" max="17" man="1"/>
  </rowBreaks>
  <ignoredErrors>
    <ignoredError sqref="P101 H15 P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papp.ibolya</cp:lastModifiedBy>
  <cp:lastPrinted>2017-05-26T10:13:32Z</cp:lastPrinted>
  <dcterms:created xsi:type="dcterms:W3CDTF">2012-01-11T09:53:43Z</dcterms:created>
  <dcterms:modified xsi:type="dcterms:W3CDTF">2017-05-26T10:27:07Z</dcterms:modified>
  <cp:category/>
  <cp:version/>
  <cp:contentType/>
  <cp:contentStatus/>
</cp:coreProperties>
</file>